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rtotoja\Desktop\33 POSĖDIS\SP\"/>
    </mc:Choice>
  </mc:AlternateContent>
  <bookViews>
    <workbookView xWindow="0" yWindow="0" windowWidth="19200" windowHeight="7248" tabRatio="988" activeTab="2"/>
  </bookViews>
  <sheets>
    <sheet name="01šviet." sheetId="26" r:id="rId1"/>
    <sheet name="02sveikat." sheetId="27" r:id="rId2"/>
    <sheet name="03social." sheetId="28" r:id="rId3"/>
    <sheet name="04sport." sheetId="29" r:id="rId4"/>
    <sheet name="05kultura" sheetId="30" r:id="rId5"/>
    <sheet name="06turizm_paveld" sheetId="31" r:id="rId6"/>
    <sheet name="07Infrastr." sheetId="32" r:id="rId7"/>
    <sheet name="08aplinkosauga" sheetId="33" r:id="rId8"/>
    <sheet name="09ž.ū." sheetId="34" r:id="rId9"/>
    <sheet name="10verslas" sheetId="35" r:id="rId10"/>
    <sheet name="11valdym." sheetId="36" r:id="rId11"/>
    <sheet name="Lešu poreikis iš viso" sheetId="40" r:id="rId12"/>
  </sheets>
  <definedNames>
    <definedName name="_xlnm._FilterDatabase" localSheetId="0" hidden="1">'01šviet.'!$A$8:$M$79</definedName>
    <definedName name="_xlnm._FilterDatabase" localSheetId="6" hidden="1">'07Infrastr.'!$A$8:$M$178</definedName>
    <definedName name="_xlnm.Print_Area" localSheetId="0">'01šviet.'!$A$1:$M$80</definedName>
    <definedName name="_xlnm.Print_Area" localSheetId="1">'02sveikat.'!$A$1:$M$78</definedName>
    <definedName name="_xlnm.Print_Area" localSheetId="2">'03social.'!$A$1:$M$98</definedName>
    <definedName name="_xlnm.Print_Area" localSheetId="3">'04sport.'!$A$1:$M$61</definedName>
    <definedName name="_xlnm.Print_Area" localSheetId="4">'05kultura'!$A$1:$M$105</definedName>
    <definedName name="_xlnm.Print_Area" localSheetId="5">'06turizm_paveld'!$A$1:$M$70</definedName>
    <definedName name="_xlnm.Print_Area" localSheetId="6">'07Infrastr.'!$A$1:$M$178</definedName>
    <definedName name="_xlnm.Print_Area" localSheetId="7">'08aplinkosauga'!$A$1:$M$64</definedName>
    <definedName name="_xlnm.Print_Area" localSheetId="8">'09ž.ū.'!$A$1:$M$50</definedName>
    <definedName name="_xlnm.Print_Area" localSheetId="9">'10verslas'!$A$1:$M$42</definedName>
    <definedName name="_xlnm.Print_Area" localSheetId="10">'11valdym.'!$A$1:$M$89</definedName>
    <definedName name="_xlnm.Print_Area" localSheetId="11">'Lešu poreikis iš viso'!$A$1:$J$25</definedName>
    <definedName name="_xlnm.Print_Titles" localSheetId="6">'07Infrastr.'!$4:$8</definedName>
  </definedNames>
  <calcPr calcId="152511"/>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85" i="28" l="1"/>
  <c r="I85" i="28"/>
  <c r="G89" i="28"/>
  <c r="H89" i="28"/>
  <c r="I89" i="28"/>
  <c r="F89" i="28"/>
  <c r="G60" i="31" l="1"/>
  <c r="H60" i="31"/>
  <c r="I60" i="31"/>
  <c r="F60" i="31"/>
  <c r="G45" i="31"/>
  <c r="H45" i="31"/>
  <c r="I45" i="31"/>
  <c r="F45" i="31"/>
  <c r="G32" i="28"/>
  <c r="H32" i="28"/>
  <c r="I32" i="28"/>
  <c r="F32" i="28"/>
  <c r="G94" i="30"/>
  <c r="H94" i="30"/>
  <c r="I94" i="30"/>
  <c r="F94" i="30"/>
  <c r="G36" i="30"/>
  <c r="H36" i="30"/>
  <c r="I36" i="30"/>
  <c r="F36" i="30"/>
  <c r="G89" i="30"/>
  <c r="H89" i="30"/>
  <c r="I89" i="30"/>
  <c r="F89" i="30"/>
  <c r="G88" i="28"/>
  <c r="H88" i="28"/>
  <c r="I88" i="28"/>
  <c r="F88" i="28"/>
  <c r="G96" i="28"/>
  <c r="H96" i="28"/>
  <c r="I96" i="28"/>
  <c r="F96" i="28"/>
  <c r="G78" i="26"/>
  <c r="H78" i="26"/>
  <c r="I78" i="26"/>
  <c r="F78" i="26"/>
  <c r="G69" i="26"/>
  <c r="H69" i="26"/>
  <c r="I69" i="26"/>
  <c r="F69" i="26"/>
  <c r="G76" i="26"/>
  <c r="H76" i="26"/>
  <c r="I76" i="26"/>
  <c r="F76" i="26"/>
  <c r="G65" i="26"/>
  <c r="I65" i="26"/>
  <c r="F65" i="26"/>
  <c r="G64" i="26"/>
  <c r="H64" i="26"/>
  <c r="H65" i="26" s="1"/>
  <c r="I64" i="26"/>
  <c r="F64" i="26"/>
  <c r="G70" i="26" l="1"/>
  <c r="H70" i="26"/>
  <c r="I70" i="26"/>
  <c r="F70" i="26"/>
  <c r="G88" i="32" l="1"/>
  <c r="H88" i="32"/>
  <c r="I88" i="32"/>
  <c r="F88" i="32"/>
  <c r="G67" i="31"/>
  <c r="H67" i="31"/>
  <c r="I67" i="31"/>
  <c r="F67" i="31"/>
  <c r="G55" i="33"/>
  <c r="H55" i="33"/>
  <c r="I55" i="33"/>
  <c r="F55" i="33"/>
  <c r="G78" i="36" l="1"/>
  <c r="H78" i="36"/>
  <c r="I78" i="36"/>
  <c r="F78" i="36"/>
  <c r="G27" i="35"/>
  <c r="H27" i="35"/>
  <c r="I27" i="35"/>
  <c r="F27" i="35"/>
  <c r="F41" i="35"/>
  <c r="G41" i="35"/>
  <c r="H41" i="35"/>
  <c r="I41" i="35"/>
  <c r="G40" i="34"/>
  <c r="H40" i="34"/>
  <c r="I40" i="34"/>
  <c r="F40" i="34"/>
  <c r="G39" i="34"/>
  <c r="H39" i="34"/>
  <c r="I39" i="34"/>
  <c r="F39" i="34"/>
  <c r="G60" i="33"/>
  <c r="H60" i="33"/>
  <c r="I60" i="33"/>
  <c r="F60" i="33"/>
  <c r="G53" i="33"/>
  <c r="H53" i="33"/>
  <c r="I53" i="33"/>
  <c r="F53" i="33"/>
  <c r="F100" i="32"/>
  <c r="G86" i="32"/>
  <c r="H86" i="32"/>
  <c r="I86" i="32"/>
  <c r="F86" i="32"/>
  <c r="F85" i="32"/>
  <c r="G162" i="32"/>
  <c r="H162" i="32"/>
  <c r="I162" i="32"/>
  <c r="F162" i="32"/>
  <c r="G161" i="32"/>
  <c r="H161" i="32"/>
  <c r="I161" i="32"/>
  <c r="F161" i="32"/>
  <c r="G160" i="32"/>
  <c r="H160" i="32"/>
  <c r="I160" i="32"/>
  <c r="F160" i="32"/>
  <c r="G159" i="32"/>
  <c r="H159" i="32"/>
  <c r="I159" i="32"/>
  <c r="F159" i="32"/>
  <c r="G87" i="32"/>
  <c r="H87" i="32"/>
  <c r="I87" i="32"/>
  <c r="F87" i="32"/>
  <c r="G17" i="32"/>
  <c r="H17" i="32"/>
  <c r="I17" i="32"/>
  <c r="F17" i="32"/>
  <c r="G68" i="31"/>
  <c r="H68" i="31"/>
  <c r="I68" i="31"/>
  <c r="F68" i="31"/>
  <c r="G102" i="30"/>
  <c r="H102" i="30"/>
  <c r="I102" i="30"/>
  <c r="F102" i="30"/>
  <c r="G101" i="30"/>
  <c r="H101" i="30"/>
  <c r="I101" i="30"/>
  <c r="F101" i="30"/>
  <c r="G98" i="30"/>
  <c r="H98" i="30"/>
  <c r="I98" i="30"/>
  <c r="F98" i="30"/>
  <c r="G59" i="29"/>
  <c r="H59" i="29"/>
  <c r="I59" i="29"/>
  <c r="F59" i="29"/>
  <c r="G58" i="29"/>
  <c r="H58" i="29"/>
  <c r="I58" i="29"/>
  <c r="F58" i="29"/>
  <c r="G52" i="29"/>
  <c r="H52" i="29"/>
  <c r="I52" i="29"/>
  <c r="F52" i="29"/>
  <c r="G76" i="27"/>
  <c r="H76" i="27"/>
  <c r="I76" i="27"/>
  <c r="F76" i="27"/>
  <c r="G75" i="27"/>
  <c r="H75" i="27"/>
  <c r="I75" i="27"/>
  <c r="F75" i="27"/>
  <c r="G74" i="27"/>
  <c r="H74" i="27"/>
  <c r="I74" i="27"/>
  <c r="F74" i="27"/>
  <c r="G67" i="27"/>
  <c r="H67" i="27"/>
  <c r="I67" i="27"/>
  <c r="F67" i="27"/>
  <c r="G42" i="26" l="1"/>
  <c r="H42" i="26"/>
  <c r="I42" i="26"/>
  <c r="F42" i="26"/>
  <c r="G73" i="26" l="1"/>
  <c r="H73" i="26"/>
  <c r="I73" i="26"/>
  <c r="F73" i="26"/>
  <c r="F103" i="32" l="1"/>
  <c r="G103" i="32"/>
  <c r="H103" i="32"/>
  <c r="I103" i="32"/>
  <c r="F109" i="32"/>
  <c r="F142" i="32" s="1"/>
  <c r="G109" i="32"/>
  <c r="G142" i="32" s="1"/>
  <c r="H109" i="32"/>
  <c r="H142" i="32" s="1"/>
  <c r="I109" i="32"/>
  <c r="I142" i="32" s="1"/>
  <c r="F110" i="32"/>
  <c r="G110" i="32"/>
  <c r="H110" i="32"/>
  <c r="I110" i="32"/>
  <c r="H144" i="32" l="1"/>
  <c r="F144" i="32"/>
  <c r="G144" i="32"/>
  <c r="I144" i="32"/>
  <c r="F57" i="33" l="1"/>
  <c r="G57" i="33"/>
  <c r="H57" i="33"/>
  <c r="I57" i="33"/>
  <c r="F143" i="32" l="1"/>
  <c r="G143" i="32"/>
  <c r="H143" i="32"/>
  <c r="I143" i="32"/>
  <c r="F16" i="32" l="1"/>
  <c r="G16" i="32"/>
  <c r="H16" i="32"/>
  <c r="I16" i="32"/>
  <c r="G85" i="32"/>
  <c r="H85" i="32"/>
  <c r="I85" i="32"/>
  <c r="F99" i="32"/>
  <c r="G99" i="32"/>
  <c r="H99" i="32"/>
  <c r="I99" i="32"/>
  <c r="F158" i="32"/>
  <c r="G158" i="32"/>
  <c r="H158" i="32"/>
  <c r="I158" i="32"/>
  <c r="F40" i="26" l="1"/>
  <c r="G40" i="26"/>
  <c r="H40" i="26"/>
  <c r="I40" i="26"/>
  <c r="F101" i="32" l="1"/>
  <c r="G101" i="32"/>
  <c r="H101" i="32"/>
  <c r="I101" i="32"/>
  <c r="F18" i="31"/>
  <c r="G18" i="31"/>
  <c r="H18" i="31"/>
  <c r="I18" i="31"/>
  <c r="F70" i="31"/>
  <c r="G70" i="31"/>
  <c r="H70" i="31"/>
  <c r="I70" i="31"/>
  <c r="F69" i="31"/>
  <c r="G69" i="31"/>
  <c r="H69" i="31"/>
  <c r="I69" i="31"/>
  <c r="F55" i="31" l="1"/>
  <c r="G55" i="31"/>
  <c r="H55" i="31"/>
  <c r="I55" i="31"/>
  <c r="I56" i="31" l="1"/>
  <c r="G56" i="31"/>
  <c r="H56" i="31"/>
  <c r="F56" i="31"/>
  <c r="F47" i="34" l="1"/>
  <c r="G47" i="34"/>
  <c r="H47" i="34"/>
  <c r="I47" i="34"/>
  <c r="F34" i="34"/>
  <c r="G34" i="34"/>
  <c r="H34" i="34"/>
  <c r="I34" i="34"/>
  <c r="F29" i="29" l="1"/>
  <c r="F51" i="29" s="1"/>
  <c r="G29" i="29"/>
  <c r="G51" i="29" s="1"/>
  <c r="H29" i="29"/>
  <c r="H51" i="29" s="1"/>
  <c r="I29" i="29"/>
  <c r="I51" i="29" s="1"/>
  <c r="F79" i="36" l="1"/>
  <c r="G79" i="36"/>
  <c r="H79" i="36"/>
  <c r="I79" i="36"/>
  <c r="F32" i="35" l="1"/>
  <c r="G32" i="35"/>
  <c r="H32" i="35"/>
  <c r="I32" i="35"/>
  <c r="F31" i="35" l="1"/>
  <c r="H31" i="35"/>
  <c r="F28" i="35"/>
  <c r="H28" i="35"/>
  <c r="H42" i="35"/>
  <c r="H22" i="40" s="1"/>
  <c r="H40" i="35"/>
  <c r="H21" i="35"/>
  <c r="H22" i="35" s="1"/>
  <c r="F42" i="35"/>
  <c r="F22" i="40" s="1"/>
  <c r="F40" i="35"/>
  <c r="F21" i="35"/>
  <c r="F22" i="35" s="1"/>
  <c r="F45" i="34"/>
  <c r="F38" i="34"/>
  <c r="F27" i="34"/>
  <c r="F35" i="34" s="1"/>
  <c r="F36" i="34" s="1"/>
  <c r="H45" i="34"/>
  <c r="H27" i="34"/>
  <c r="H35" i="34" s="1"/>
  <c r="H38" i="34" l="1"/>
  <c r="H29" i="35"/>
  <c r="F38" i="35"/>
  <c r="H38" i="35"/>
  <c r="F29" i="35"/>
  <c r="H36" i="34"/>
  <c r="H147" i="32"/>
  <c r="H173" i="32"/>
  <c r="H17" i="40" s="1"/>
  <c r="H112" i="32"/>
  <c r="H146" i="32" s="1"/>
  <c r="H172" i="32" s="1"/>
  <c r="H111" i="32"/>
  <c r="H100" i="32"/>
  <c r="H168" i="32" s="1"/>
  <c r="F147" i="32"/>
  <c r="F112" i="32"/>
  <c r="F146" i="32" s="1"/>
  <c r="F172" i="32" s="1"/>
  <c r="F111" i="32"/>
  <c r="F168" i="32"/>
  <c r="F48" i="33"/>
  <c r="G48" i="33"/>
  <c r="H48" i="33"/>
  <c r="I48" i="33"/>
  <c r="F84" i="36"/>
  <c r="F82" i="36"/>
  <c r="F81" i="36"/>
  <c r="F73" i="36"/>
  <c r="F74" i="36" s="1"/>
  <c r="F60" i="36"/>
  <c r="F61" i="36" s="1"/>
  <c r="F55" i="36"/>
  <c r="F51" i="36"/>
  <c r="F46" i="36"/>
  <c r="F35" i="36"/>
  <c r="F21" i="36"/>
  <c r="H84" i="36"/>
  <c r="H82" i="36"/>
  <c r="H81" i="36"/>
  <c r="H73" i="36"/>
  <c r="H74" i="36" s="1"/>
  <c r="H60" i="36"/>
  <c r="H61" i="36" s="1"/>
  <c r="H55" i="36"/>
  <c r="H51" i="36"/>
  <c r="H46" i="36"/>
  <c r="H35" i="36"/>
  <c r="H21" i="36"/>
  <c r="H19" i="31"/>
  <c r="H145" i="32" l="1"/>
  <c r="H176" i="32" s="1"/>
  <c r="H141" i="32"/>
  <c r="F145" i="32"/>
  <c r="F176" i="32" s="1"/>
  <c r="F141" i="32"/>
  <c r="F164" i="32" s="1"/>
  <c r="H175" i="32"/>
  <c r="F175" i="32"/>
  <c r="F173" i="32"/>
  <c r="F17" i="40" s="1"/>
  <c r="F177" i="32"/>
  <c r="H177" i="32"/>
  <c r="H56" i="36"/>
  <c r="H59" i="31"/>
  <c r="H57" i="31"/>
  <c r="H66" i="31"/>
  <c r="F19" i="31"/>
  <c r="F66" i="31"/>
  <c r="F59" i="31"/>
  <c r="F56" i="36"/>
  <c r="F77" i="36"/>
  <c r="F47" i="36"/>
  <c r="H77" i="36"/>
  <c r="H47" i="36"/>
  <c r="F75" i="36" l="1"/>
  <c r="H164" i="32"/>
  <c r="F174" i="32"/>
  <c r="H167" i="32"/>
  <c r="F165" i="32"/>
  <c r="H174" i="32"/>
  <c r="H75" i="36"/>
  <c r="F57" i="31"/>
  <c r="F167" i="32"/>
  <c r="H165" i="32" l="1"/>
  <c r="F73" i="30"/>
  <c r="F74" i="30" s="1"/>
  <c r="G73" i="30"/>
  <c r="H73" i="30"/>
  <c r="H74" i="30" s="1"/>
  <c r="I73" i="30"/>
  <c r="I74" i="30" s="1"/>
  <c r="F59" i="30"/>
  <c r="F60" i="30" s="1"/>
  <c r="G59" i="30"/>
  <c r="G60" i="30" s="1"/>
  <c r="H59" i="30"/>
  <c r="H60" i="30" s="1"/>
  <c r="I59" i="30"/>
  <c r="I60" i="30" s="1"/>
  <c r="G74" i="30" l="1"/>
  <c r="H62" i="33"/>
  <c r="H56" i="33"/>
  <c r="H54" i="33"/>
  <c r="H36" i="33"/>
  <c r="H49" i="33" s="1"/>
  <c r="H25" i="33"/>
  <c r="H20" i="33"/>
  <c r="H17" i="33"/>
  <c r="F62" i="33"/>
  <c r="F56" i="33"/>
  <c r="F54" i="33"/>
  <c r="F36" i="33"/>
  <c r="F49" i="33" s="1"/>
  <c r="F25" i="33"/>
  <c r="F20" i="33"/>
  <c r="F17" i="33"/>
  <c r="H103" i="30"/>
  <c r="H97" i="30"/>
  <c r="H95" i="30"/>
  <c r="H90" i="30"/>
  <c r="H47" i="30"/>
  <c r="H27" i="30"/>
  <c r="H28" i="30" s="1"/>
  <c r="H17" i="30"/>
  <c r="H18" i="30" s="1"/>
  <c r="F103" i="30"/>
  <c r="F97" i="30"/>
  <c r="F95" i="30"/>
  <c r="F90" i="30"/>
  <c r="F47" i="30"/>
  <c r="F27" i="30"/>
  <c r="F28" i="30" s="1"/>
  <c r="F17" i="30"/>
  <c r="F18" i="30" s="1"/>
  <c r="F54" i="29"/>
  <c r="F46" i="29"/>
  <c r="F35" i="29"/>
  <c r="F27" i="29"/>
  <c r="F24" i="29"/>
  <c r="F18" i="29"/>
  <c r="F13" i="29"/>
  <c r="H54" i="29"/>
  <c r="H46" i="29"/>
  <c r="H27" i="29"/>
  <c r="H24" i="29"/>
  <c r="H18" i="29"/>
  <c r="H13" i="29"/>
  <c r="F95" i="28"/>
  <c r="G95" i="28"/>
  <c r="G94" i="28" s="1"/>
  <c r="H95" i="28"/>
  <c r="H94" i="28" s="1"/>
  <c r="I95" i="28"/>
  <c r="F91" i="28"/>
  <c r="G91" i="28"/>
  <c r="H91" i="28"/>
  <c r="I91" i="28"/>
  <c r="I94" i="28" l="1"/>
  <c r="F94" i="28"/>
  <c r="F21" i="40"/>
  <c r="H47" i="29"/>
  <c r="F47" i="29"/>
  <c r="H59" i="33"/>
  <c r="F57" i="29"/>
  <c r="H52" i="33"/>
  <c r="F59" i="33"/>
  <c r="H26" i="33"/>
  <c r="H50" i="33" s="1"/>
  <c r="H57" i="29"/>
  <c r="F36" i="29"/>
  <c r="H50" i="29"/>
  <c r="F48" i="30"/>
  <c r="F91" i="30" s="1"/>
  <c r="H100" i="30"/>
  <c r="H48" i="30"/>
  <c r="H91" i="30" s="1"/>
  <c r="H93" i="30"/>
  <c r="F100" i="30"/>
  <c r="F93" i="30"/>
  <c r="F52" i="33"/>
  <c r="F26" i="33"/>
  <c r="F50" i="29"/>
  <c r="H35" i="29"/>
  <c r="F48" i="29" l="1"/>
  <c r="H36" i="29"/>
  <c r="H48" i="29" s="1"/>
  <c r="F50" i="33"/>
  <c r="F73" i="28"/>
  <c r="F74" i="28" s="1"/>
  <c r="G73" i="28"/>
  <c r="G74" i="28" s="1"/>
  <c r="G85" i="28" s="1"/>
  <c r="H73" i="28"/>
  <c r="H74" i="28" s="1"/>
  <c r="I73" i="28"/>
  <c r="I74" i="28" s="1"/>
  <c r="H83" i="28" l="1"/>
  <c r="H45" i="28"/>
  <c r="H42" i="28"/>
  <c r="F83" i="28"/>
  <c r="F45" i="28"/>
  <c r="F42" i="28"/>
  <c r="F38" i="26"/>
  <c r="G38" i="26"/>
  <c r="H38" i="26"/>
  <c r="I38" i="26"/>
  <c r="F41" i="26"/>
  <c r="G41" i="26"/>
  <c r="H41" i="26"/>
  <c r="I41" i="26"/>
  <c r="F16" i="40"/>
  <c r="H16" i="40"/>
  <c r="H21" i="40"/>
  <c r="F70" i="27"/>
  <c r="G70" i="27"/>
  <c r="H70" i="27"/>
  <c r="I70" i="27"/>
  <c r="F69" i="27"/>
  <c r="F14" i="40" s="1"/>
  <c r="G69" i="27"/>
  <c r="G14" i="40" s="1"/>
  <c r="H69" i="27"/>
  <c r="H14" i="40" s="1"/>
  <c r="I69" i="27"/>
  <c r="I14" i="40" s="1"/>
  <c r="F68" i="27"/>
  <c r="G68" i="27"/>
  <c r="H68" i="27"/>
  <c r="I68" i="27"/>
  <c r="F13" i="40" l="1"/>
  <c r="H13" i="40"/>
  <c r="F12" i="40"/>
  <c r="H12" i="40"/>
  <c r="F84" i="28"/>
  <c r="H84" i="28"/>
  <c r="H46" i="28"/>
  <c r="H87" i="28"/>
  <c r="F46" i="28"/>
  <c r="F87" i="28"/>
  <c r="F49" i="27"/>
  <c r="G49" i="27"/>
  <c r="G50" i="27" s="1"/>
  <c r="H49" i="27"/>
  <c r="H50" i="27" s="1"/>
  <c r="I49" i="27"/>
  <c r="I50" i="27" s="1"/>
  <c r="I62" i="27"/>
  <c r="I25" i="27"/>
  <c r="I26" i="27" s="1"/>
  <c r="F62" i="27"/>
  <c r="F25" i="27"/>
  <c r="F26" i="27" s="1"/>
  <c r="I63" i="27" l="1"/>
  <c r="I64" i="27" s="1"/>
  <c r="F63" i="27"/>
  <c r="F85" i="28"/>
  <c r="I66" i="27"/>
  <c r="F50" i="27"/>
  <c r="F73" i="27"/>
  <c r="I73" i="27"/>
  <c r="F66" i="27"/>
  <c r="F64" i="27" l="1"/>
  <c r="F44" i="26"/>
  <c r="F72" i="26" s="1"/>
  <c r="G44" i="26"/>
  <c r="H44" i="26"/>
  <c r="H72" i="26" s="1"/>
  <c r="I44" i="26"/>
  <c r="I72" i="26" s="1"/>
  <c r="I68" i="26" s="1"/>
  <c r="F77" i="26"/>
  <c r="G77" i="26"/>
  <c r="I77" i="26"/>
  <c r="F39" i="26"/>
  <c r="F66" i="26" s="1"/>
  <c r="I39" i="26"/>
  <c r="G54" i="33"/>
  <c r="I54" i="33"/>
  <c r="G112" i="32"/>
  <c r="I112" i="32"/>
  <c r="I146" i="32" s="1"/>
  <c r="I172" i="32" s="1"/>
  <c r="G95" i="30"/>
  <c r="I95" i="30"/>
  <c r="H62" i="27"/>
  <c r="G62" i="27"/>
  <c r="G25" i="27"/>
  <c r="H25" i="27"/>
  <c r="H26" i="27" s="1"/>
  <c r="G39" i="26"/>
  <c r="H39" i="26"/>
  <c r="H66" i="26" s="1"/>
  <c r="G21" i="36"/>
  <c r="I21" i="36"/>
  <c r="I27" i="30"/>
  <c r="I28" i="30" s="1"/>
  <c r="G27" i="30"/>
  <c r="G28" i="35"/>
  <c r="I28" i="35"/>
  <c r="G21" i="35"/>
  <c r="I21" i="35"/>
  <c r="I22" i="35" s="1"/>
  <c r="G31" i="35"/>
  <c r="I31" i="35"/>
  <c r="G36" i="33"/>
  <c r="I36" i="33"/>
  <c r="I49" i="33" s="1"/>
  <c r="G25" i="33"/>
  <c r="I25" i="33"/>
  <c r="I173" i="32"/>
  <c r="I17" i="40" s="1"/>
  <c r="G100" i="32"/>
  <c r="I100" i="32"/>
  <c r="G147" i="32"/>
  <c r="G111" i="32"/>
  <c r="I147" i="32"/>
  <c r="I111" i="32"/>
  <c r="G46" i="36"/>
  <c r="G73" i="36"/>
  <c r="G60" i="36"/>
  <c r="G82" i="36"/>
  <c r="G42" i="28"/>
  <c r="G83" i="28"/>
  <c r="G17" i="30"/>
  <c r="G47" i="30"/>
  <c r="G97" i="30"/>
  <c r="G103" i="30"/>
  <c r="G24" i="29"/>
  <c r="G18" i="29"/>
  <c r="G46" i="29"/>
  <c r="I46" i="36"/>
  <c r="I73" i="36"/>
  <c r="I74" i="36" s="1"/>
  <c r="I60" i="36"/>
  <c r="I61" i="36" s="1"/>
  <c r="I82" i="36"/>
  <c r="I42" i="28"/>
  <c r="I83" i="28"/>
  <c r="I17" i="30"/>
  <c r="I18" i="30" s="1"/>
  <c r="I90" i="30"/>
  <c r="I47" i="30"/>
  <c r="I97" i="30"/>
  <c r="I103" i="30"/>
  <c r="I24" i="29"/>
  <c r="I18" i="29"/>
  <c r="I46" i="29"/>
  <c r="G45" i="28"/>
  <c r="I45" i="28"/>
  <c r="I57" i="29"/>
  <c r="G54" i="29"/>
  <c r="I54" i="29"/>
  <c r="G55" i="36"/>
  <c r="G51" i="36"/>
  <c r="G27" i="29"/>
  <c r="G13" i="29"/>
  <c r="I55" i="36"/>
  <c r="I51" i="36"/>
  <c r="I27" i="29"/>
  <c r="I13" i="29"/>
  <c r="G81" i="36"/>
  <c r="G35" i="36"/>
  <c r="G42" i="35"/>
  <c r="G40" i="35"/>
  <c r="G45" i="34"/>
  <c r="G27" i="34"/>
  <c r="G35" i="34" s="1"/>
  <c r="G62" i="33"/>
  <c r="G56" i="33"/>
  <c r="G20" i="33"/>
  <c r="G17" i="33"/>
  <c r="G19" i="31"/>
  <c r="I40" i="35"/>
  <c r="I81" i="36"/>
  <c r="I84" i="36"/>
  <c r="I62" i="33"/>
  <c r="I56" i="33"/>
  <c r="I42" i="35"/>
  <c r="I22" i="40" s="1"/>
  <c r="I19" i="31"/>
  <c r="I45" i="34"/>
  <c r="I27" i="34"/>
  <c r="I17" i="33"/>
  <c r="I20" i="33"/>
  <c r="I35" i="36"/>
  <c r="I35" i="29"/>
  <c r="G22" i="40" l="1"/>
  <c r="G145" i="32"/>
  <c r="G141" i="32"/>
  <c r="G164" i="32" s="1"/>
  <c r="I145" i="32"/>
  <c r="I176" i="32" s="1"/>
  <c r="I20" i="40" s="1"/>
  <c r="I141" i="32"/>
  <c r="F9" i="40"/>
  <c r="F19" i="40"/>
  <c r="H77" i="26"/>
  <c r="H20" i="40" s="1"/>
  <c r="I35" i="34"/>
  <c r="I36" i="34" s="1"/>
  <c r="I168" i="32"/>
  <c r="I175" i="32"/>
  <c r="I19" i="40" s="1"/>
  <c r="G168" i="32"/>
  <c r="I15" i="40"/>
  <c r="I47" i="29"/>
  <c r="F68" i="26"/>
  <c r="F11" i="40" s="1"/>
  <c r="F15" i="40"/>
  <c r="I75" i="26"/>
  <c r="H68" i="26"/>
  <c r="H15" i="40"/>
  <c r="I13" i="40"/>
  <c r="G13" i="40"/>
  <c r="I16" i="40"/>
  <c r="G173" i="32"/>
  <c r="G146" i="32"/>
  <c r="G172" i="32" s="1"/>
  <c r="G177" i="32"/>
  <c r="G49" i="33"/>
  <c r="I57" i="31"/>
  <c r="I66" i="31"/>
  <c r="G36" i="34"/>
  <c r="I84" i="28"/>
  <c r="G38" i="34"/>
  <c r="H63" i="27"/>
  <c r="H64" i="27" s="1"/>
  <c r="H9" i="40" s="1"/>
  <c r="I93" i="30"/>
  <c r="I177" i="32"/>
  <c r="I21" i="40" s="1"/>
  <c r="G47" i="29"/>
  <c r="G84" i="36"/>
  <c r="I50" i="29"/>
  <c r="I38" i="34"/>
  <c r="G72" i="26"/>
  <c r="G15" i="40" s="1"/>
  <c r="G61" i="36"/>
  <c r="G56" i="36"/>
  <c r="G74" i="36"/>
  <c r="G66" i="31"/>
  <c r="G22" i="35"/>
  <c r="I38" i="35"/>
  <c r="G38" i="35"/>
  <c r="I29" i="35"/>
  <c r="I56" i="36"/>
  <c r="I77" i="36"/>
  <c r="I47" i="36"/>
  <c r="G47" i="36"/>
  <c r="G26" i="33"/>
  <c r="G59" i="33"/>
  <c r="I52" i="33"/>
  <c r="G52" i="33"/>
  <c r="G57" i="31"/>
  <c r="G35" i="29"/>
  <c r="G28" i="30"/>
  <c r="G18" i="30"/>
  <c r="G90" i="30"/>
  <c r="I48" i="30"/>
  <c r="I91" i="30" s="1"/>
  <c r="I100" i="30"/>
  <c r="G100" i="30"/>
  <c r="G48" i="30"/>
  <c r="G93" i="30"/>
  <c r="G84" i="28"/>
  <c r="G57" i="29"/>
  <c r="I87" i="28"/>
  <c r="G46" i="28"/>
  <c r="G63" i="27"/>
  <c r="G26" i="27"/>
  <c r="I66" i="26"/>
  <c r="H66" i="27"/>
  <c r="G29" i="35"/>
  <c r="G66" i="26"/>
  <c r="H73" i="27"/>
  <c r="G73" i="27"/>
  <c r="G66" i="27"/>
  <c r="I59" i="33"/>
  <c r="G50" i="29"/>
  <c r="G87" i="28"/>
  <c r="I36" i="29"/>
  <c r="I48" i="29" s="1"/>
  <c r="G59" i="31"/>
  <c r="I26" i="33"/>
  <c r="I50" i="33" s="1"/>
  <c r="I59" i="31"/>
  <c r="I46" i="28"/>
  <c r="G77" i="36"/>
  <c r="H75" i="26" l="1"/>
  <c r="H18" i="40" s="1"/>
  <c r="H19" i="40"/>
  <c r="I67" i="26"/>
  <c r="G21" i="40"/>
  <c r="I167" i="32"/>
  <c r="I11" i="40" s="1"/>
  <c r="I12" i="40"/>
  <c r="I164" i="32"/>
  <c r="G17" i="40"/>
  <c r="H11" i="40"/>
  <c r="F75" i="26"/>
  <c r="F20" i="40"/>
  <c r="G175" i="32"/>
  <c r="G176" i="32"/>
  <c r="G20" i="40" s="1"/>
  <c r="G68" i="26"/>
  <c r="G75" i="26"/>
  <c r="I174" i="32"/>
  <c r="I18" i="40" s="1"/>
  <c r="G36" i="29"/>
  <c r="I75" i="36"/>
  <c r="G75" i="36"/>
  <c r="G50" i="33"/>
  <c r="G64" i="27"/>
  <c r="G91" i="30"/>
  <c r="H67" i="26" l="1"/>
  <c r="G16" i="40"/>
  <c r="G19" i="40"/>
  <c r="I165" i="32"/>
  <c r="I9" i="40" s="1"/>
  <c r="F67" i="26"/>
  <c r="F18" i="40"/>
  <c r="G12" i="40"/>
  <c r="G165" i="32"/>
  <c r="G167" i="32"/>
  <c r="G174" i="32"/>
  <c r="G18" i="40" s="1"/>
  <c r="G67" i="26"/>
  <c r="G48" i="29"/>
  <c r="G11" i="40" l="1"/>
  <c r="G9" i="40"/>
</calcChain>
</file>

<file path=xl/sharedStrings.xml><?xml version="1.0" encoding="utf-8"?>
<sst xmlns="http://schemas.openxmlformats.org/spreadsheetml/2006/main" count="3021" uniqueCount="982">
  <si>
    <t>KT</t>
  </si>
  <si>
    <t>Likviduoti avarinius židinius</t>
  </si>
  <si>
    <t>SB</t>
  </si>
  <si>
    <t>14</t>
  </si>
  <si>
    <t>ES</t>
  </si>
  <si>
    <t>VB</t>
  </si>
  <si>
    <t>16</t>
  </si>
  <si>
    <t>17</t>
  </si>
  <si>
    <t>18</t>
  </si>
  <si>
    <t>19</t>
  </si>
  <si>
    <t>15</t>
  </si>
  <si>
    <t>20</t>
  </si>
  <si>
    <t>22</t>
  </si>
  <si>
    <t>23</t>
  </si>
  <si>
    <t>PR</t>
  </si>
  <si>
    <t>SK</t>
  </si>
  <si>
    <t>21</t>
  </si>
  <si>
    <t>KPP</t>
  </si>
  <si>
    <t>SBVB</t>
  </si>
  <si>
    <t>KITOS LĖŠOS</t>
  </si>
  <si>
    <t>SAVIVALDYBĖS LĖŠOS</t>
  </si>
  <si>
    <t>13</t>
  </si>
  <si>
    <t>ĮP</t>
  </si>
  <si>
    <t>Atlikti Savivaldybės pastato ir jo aplinkos sutvarkymo darbus</t>
  </si>
  <si>
    <t>Rekonstruoti Kėdainių kultūros centrą</t>
  </si>
  <si>
    <t>Atlikti Šėtos kultūros centro vidaus remonto darbus</t>
  </si>
  <si>
    <t>Bendrojo ugdymo mokyklas lankančiųjų mokinių skaičius</t>
  </si>
  <si>
    <t>Teikti išmokas vaikams</t>
  </si>
  <si>
    <t xml:space="preserve">Organizuoti socialinės reabilitacijos paslaugų neįgaliesiems bendruomenėje projektų konkursus </t>
  </si>
  <si>
    <t>Organizuoti ir dalinai kompensuoti būsto pritaikymą neįgaliesiems</t>
  </si>
  <si>
    <t>Remontuoti viešųjų ir biudžetinių įstaigų stogus</t>
  </si>
  <si>
    <t xml:space="preserve">Pritaikyti viešąją  infrastruktūrą  sveikatos gerinimo poreikiams </t>
  </si>
  <si>
    <t>Finansuotų projektų skaičius</t>
  </si>
  <si>
    <t>Asmenų gaunančių šalpos išmokas, skaičius</t>
  </si>
  <si>
    <t>Asmenų gaunančių išmokas vaikams, skaičius</t>
  </si>
  <si>
    <t>Neįgaliųjų, gavusių paslaugas skaičius</t>
  </si>
  <si>
    <t>Pritaikyti būstų neįgaliesiems skaičius</t>
  </si>
  <si>
    <t xml:space="preserve">Įrengti Šviesos ir Pievų gatves individualių gyvenamųjų namų Babėnų II kvartale </t>
  </si>
  <si>
    <t>Kompensuoti komunalines išlaidas neįgaliesiems</t>
  </si>
  <si>
    <t>Neįgaliųjų, gavusių kompensacijas skaičius</t>
  </si>
  <si>
    <t>Teikti kompensacijas ginkluoto pasipriešinimo dalyvių šeimoms, sovietinėje armijoje sužalotiems asmenims bei žuvusiųjų šeimoms</t>
  </si>
  <si>
    <t>Asmenų, gavusių kompensacijas skaičius</t>
  </si>
  <si>
    <t>Seniūnijų skaičius, kuriose įgyvendinamos želdynų ir želdinių apsaugos, tvarkymo, būklės stebėsenos, želdynų kūrimo, želdinių veisimo ir inventorizavimo priemones</t>
  </si>
  <si>
    <t>Vykdyti mobilizacijos administravimą</t>
  </si>
  <si>
    <t xml:space="preserve">Iš viso SB </t>
  </si>
  <si>
    <t>Iš viso ES</t>
  </si>
  <si>
    <t>Iš viso PR</t>
  </si>
  <si>
    <t>Iš viso AA</t>
  </si>
  <si>
    <t>Remontuoti biudžetinių įstaigų kiemus</t>
  </si>
  <si>
    <t>Įgyvendintų prevencinių priemonių skaičius</t>
  </si>
  <si>
    <t>Teikti ir administruoti socialines išmokas ir kompensacijas (būsto šildymo išlaidų, išlaidų šaltam bei nuotekoms ir išlaidų karštam vandeniui)</t>
  </si>
  <si>
    <t xml:space="preserve">Iš viso 01 uždaviniui </t>
  </si>
  <si>
    <t>Inventorizuotų nekilnojamojo turto objektų skaičius</t>
  </si>
  <si>
    <t xml:space="preserve">02 uždavinys. Užtikrinti inžinerinio aprūpinimo (vandentiekio, nuotekų tinklų ir kt.) sistemų atnaujinimą ir plėtrą </t>
  </si>
  <si>
    <t>Paklota vandentiekio ir nuotekų tinklų, m</t>
  </si>
  <si>
    <t xml:space="preserve">Iš viso 02 uždaviniui </t>
  </si>
  <si>
    <t xml:space="preserve">Iš viso 03 uždaviniui </t>
  </si>
  <si>
    <t xml:space="preserve">Iš viso 04 uždaviniui </t>
  </si>
  <si>
    <t xml:space="preserve">Gyvenviečių skaičius, kuriose atlikti drenažo remonto darbai </t>
  </si>
  <si>
    <t>Remontuotų objektų skaičius</t>
  </si>
  <si>
    <t xml:space="preserve">Iš viso 05 uždaviniui </t>
  </si>
  <si>
    <t>Seniūnijų skaičius, kuriose vykdyta gatvių apšvietimo tinklų priežiūra ir remontas</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</si>
  <si>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</si>
  <si>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</si>
  <si>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</si>
  <si>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</si>
  <si>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</si>
  <si>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Organizuoti Lietuvos Respublikos teisės aktuose numatytos paramos bei paslaugų asmenims ir šeimoms teikimą</t>
  </si>
  <si>
    <t>Vykdyti rinkodarinę Kėdainių LEZ veiklą, dalyvaujant verslo misijose, susitikimuose, parodose ir pan.</t>
  </si>
  <si>
    <t>Teikti socialinę globą asmenims su sunkia negalia</t>
  </si>
  <si>
    <t>Organizuoti  nemokamą socialiai remtinų vaikų maitinimą ikimokyklinėse įstaigose</t>
  </si>
  <si>
    <t>Kompensuoti nemokamo mokinių maitinimo kainą bendrojo lavinimo mokyklose</t>
  </si>
  <si>
    <t>Kompensuoti kelionės išlaidas už lengvatinį keleivių vežimą</t>
  </si>
  <si>
    <t>Teikti socialinę priežiūrą socialinės rizikos šeimoms</t>
  </si>
  <si>
    <t>Dengti kainų skirtumą gyventojams už šildymą</t>
  </si>
  <si>
    <t>Kompensuoti  karšto ir šalto vandens pardavimo kainą socialiai remtiniems  asmenims</t>
  </si>
  <si>
    <t>Užtikrinti paslaugų teikimą Kėdainių bendruomenės socialiniame centre</t>
  </si>
  <si>
    <t>Užtikrinti paslaugų teikimą Dotnuvos slaugos namuose</t>
  </si>
  <si>
    <t>Užtikrinti paslaugų teikimą Josvainių socialinio ir ugdymo centre</t>
  </si>
  <si>
    <t>Užtikrinti paslaugų teikimą Šėtos socialinio ir ugdymo centre</t>
  </si>
  <si>
    <t>Finansuoti kultūrinės veiklos projektus</t>
  </si>
  <si>
    <t>Teikti Krašto kultūros premiją</t>
  </si>
  <si>
    <t>Plėtoti tarptautinius kultūros mainus</t>
  </si>
  <si>
    <t>Finansuoti jaunimo veiklos projektus</t>
  </si>
  <si>
    <t>Parengti Nekilnojamųjų kultūros vertybių vertinimo medžiagą ir pristatyti nekilnojamojo kultūros paveldo vertinimo tarybai</t>
  </si>
  <si>
    <t>Įgyvendinti  prevencinės priemones, kuriomis siekiama išvengti medžiojamųjų gyvūnų daromos žalos miškui</t>
  </si>
  <si>
    <t>KT (FL)</t>
  </si>
  <si>
    <t>Organizuoti Savivaldybės kontrolės ir audito tarnybos veiklą</t>
  </si>
  <si>
    <t>Vykdyti gyventojų registrų tvarkymo ir duomenų valstybės registrui teikimo funkciją</t>
  </si>
  <si>
    <t>Tvarkyti archyvinius dokumentus</t>
  </si>
  <si>
    <t>Registruoti civilinės būklės aktus</t>
  </si>
  <si>
    <t>Organizuoti civilinę saugą</t>
  </si>
  <si>
    <t>Vykdyti valstybinės kalbos vartojimo ir taisyklingumo kontrolę</t>
  </si>
  <si>
    <t>Teikti pirminę teisinę pagalbą</t>
  </si>
  <si>
    <t>Teikti duomenis Valstybės suteiktos pagalbos registrui</t>
  </si>
  <si>
    <t>Vykdyti valstybinės žemės ir kito turto valdymo, naudojimo ir disponavimo juo patikėjimo teise, funkciją</t>
  </si>
  <si>
    <t>Grąžinti paskolas, skolas, palūkanas</t>
  </si>
  <si>
    <t>Dalyvauti Lietuvos savivaldybių asociacijos veikloje</t>
  </si>
  <si>
    <t>Dalyvauti Kauno regiono plėtros agentūros veikloje</t>
  </si>
  <si>
    <t xml:space="preserve">Įgyvendinti Aplinkos apsaugos rėmimo specialiosios programos finansuojamas priemones </t>
  </si>
  <si>
    <t>Gerinti aplinkos kokybę ir apsaugą</t>
  </si>
  <si>
    <t>Finansuotos medžiojamų gyvūnų daromos žalos prevencijos ir kitos priemonės (paraiškų sk.)</t>
  </si>
  <si>
    <t>Tinkamai tvarkyti komunalines atliekas, palaikyti tvarką ir švarą rajono bendrojo naudojimo teritorijose</t>
  </si>
  <si>
    <t>Priimtų tarybos sprendimų skaičius</t>
  </si>
  <si>
    <t>Duomenų teikimo skaičius</t>
  </si>
  <si>
    <t>Išduotų pažymų skaičius</t>
  </si>
  <si>
    <t>Užregistruota civilinės būklės aktų skaičius</t>
  </si>
  <si>
    <t>Atliktų patikrinimų (įmonių, įstaigų, organizacijų) skaičius</t>
  </si>
  <si>
    <t>Parengtų mobilizacijos planų skaičius</t>
  </si>
  <si>
    <t>Vykdyti jaunimo  teisių apsaugą</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</si>
  <si>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</si>
  <si>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</si>
  <si>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</si>
  <si>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</si>
  <si>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Rezervo panaudojimo proc.</t>
  </si>
  <si>
    <t>Fondo panaudojimo proc.</t>
  </si>
  <si>
    <t xml:space="preserve">Kompensuoti UAB "Kėdbusas" nuostolingus  maršrutus </t>
  </si>
  <si>
    <t>Patvirtintų pavėžėjimo išlaidų kompensavimas</t>
  </si>
  <si>
    <t>Plėtojant  dalykinius santykius ir ryšius su tarptautinėmis ir vietinėmis institucijomis bei organizacijomis, stiprinti rajono įvaizdį</t>
  </si>
  <si>
    <t>Paraiškų už papildomą bičių maitinimą skaičius</t>
  </si>
  <si>
    <t>Stiprinti savivaldybės institucijų ir verslo įmonių bendradarbiavimą rengiant, įgyvendinant bendrus projektus</t>
  </si>
  <si>
    <t>2</t>
  </si>
  <si>
    <t>Dengti išlaidas  už įsigytus produktus, mokinio reikmenis, administruoti socialinę paramą mokiniams</t>
  </si>
  <si>
    <t>Remontuoti objektus pagal administracijos direktoriaus įsakymus</t>
  </si>
  <si>
    <t xml:space="preserve">Organizuoti ir užtikrinti kultūros centrų ir jų skyrių veiklą </t>
  </si>
  <si>
    <t>Vaikų skaičius priešmokyklinio ugdymo grupėse</t>
  </si>
  <si>
    <t>Mokinių, kuriems skirti piniginiai prizai, skaičius</t>
  </si>
  <si>
    <t>Iš viso  tikslui</t>
  </si>
  <si>
    <r>
      <t>Savivaldybės biudžetas</t>
    </r>
    <r>
      <rPr>
        <b/>
        <sz val="10"/>
        <rFont val="Times New Roman"/>
        <family val="1"/>
        <charset val="186"/>
      </rPr>
      <t xml:space="preserve"> SB</t>
    </r>
  </si>
  <si>
    <r>
      <t xml:space="preserve">Aplinkos apsaugos rėmimo specialiosios programos lėšos </t>
    </r>
    <r>
      <rPr>
        <b/>
        <sz val="10"/>
        <rFont val="Times New Roman"/>
        <family val="1"/>
        <charset val="186"/>
      </rPr>
      <t>AA</t>
    </r>
  </si>
  <si>
    <r>
      <t xml:space="preserve">Iš pajamų už suteiktas paslaugas lėšos </t>
    </r>
    <r>
      <rPr>
        <b/>
        <sz val="10"/>
        <rFont val="Times New Roman"/>
        <family val="1"/>
        <charset val="186"/>
      </rPr>
      <t>ĮP</t>
    </r>
  </si>
  <si>
    <r>
      <t xml:space="preserve">Europos Sąjungos lėšos, užsienio fondų lėšos </t>
    </r>
    <r>
      <rPr>
        <b/>
        <sz val="10"/>
        <rFont val="Times New Roman"/>
        <family val="1"/>
        <charset val="186"/>
      </rPr>
      <t>ES</t>
    </r>
  </si>
  <si>
    <r>
      <t xml:space="preserve">Valstybės biudžeto lėšos </t>
    </r>
    <r>
      <rPr>
        <b/>
        <sz val="10"/>
        <rFont val="Times New Roman"/>
        <family val="1"/>
        <charset val="186"/>
      </rPr>
      <t>VB</t>
    </r>
  </si>
  <si>
    <r>
      <t>Skolintos lėšos</t>
    </r>
    <r>
      <rPr>
        <b/>
        <sz val="10"/>
        <rFont val="Times New Roman"/>
        <family val="1"/>
        <charset val="186"/>
      </rPr>
      <t xml:space="preserve"> SK</t>
    </r>
  </si>
  <si>
    <r>
      <t xml:space="preserve">Kelių priežiūros ir plėtros programos lėšos </t>
    </r>
    <r>
      <rPr>
        <b/>
        <sz val="10"/>
        <rFont val="Times New Roman"/>
        <family val="1"/>
        <charset val="186"/>
      </rPr>
      <t>KPP</t>
    </r>
  </si>
  <si>
    <r>
      <t xml:space="preserve">Privačios – investuotojų lėšos </t>
    </r>
    <r>
      <rPr>
        <b/>
        <sz val="10"/>
        <rFont val="Times New Roman"/>
        <family val="1"/>
        <charset val="186"/>
      </rPr>
      <t>PR</t>
    </r>
  </si>
  <si>
    <r>
      <t xml:space="preserve">Kiti finansavimo šaltiniai </t>
    </r>
    <r>
      <rPr>
        <b/>
        <sz val="10"/>
        <rFont val="Times New Roman"/>
        <family val="1"/>
        <charset val="186"/>
      </rPr>
      <t>KT</t>
    </r>
  </si>
  <si>
    <t>Visuomenės sveikatos biuro vykdomų priemonių / dalyvavusiųjų skaičius</t>
  </si>
  <si>
    <t>Iš viso  uždaviniui</t>
  </si>
  <si>
    <t>Asmenų, gaunančių socialinę pašalpą ir kompensacijas skaičius</t>
  </si>
  <si>
    <t>Mokinių, gaunančių nemokamą maitinimą, skaičius</t>
  </si>
  <si>
    <t>Mokinių gaunančių būtiniausius mokinio reikmenis skaičius</t>
  </si>
  <si>
    <t>Vaikų, gaunančių nemokamą maitinimą skaičius</t>
  </si>
  <si>
    <t>Asmenų, gaunančių savivaldybės paramą, skaičius</t>
  </si>
  <si>
    <t>Parduotų su nuolaida bilietų skaičius (tūkst.)</t>
  </si>
  <si>
    <t>Asmenų, kuriems dengiamas kainų skirtumas, skaičius</t>
  </si>
  <si>
    <t>Asmenų, gaunančių kompensaciją, skaičius</t>
  </si>
  <si>
    <t>Užtikrinti paslaugų teikimą VšĮ "Gyvenimo namai sutrikusio intelekto asmenims"</t>
  </si>
  <si>
    <t>Finansuojamų projektų skaičius</t>
  </si>
  <si>
    <t>Išduotų leidinių skaičius per metus (tūkst.)</t>
  </si>
  <si>
    <t>Užtikrinti efektyvią Kėdainių krašto muziejaus veiklą</t>
  </si>
  <si>
    <t>Muziejaus lankytojų skaičius (tūkst.)</t>
  </si>
  <si>
    <t>Sudaryti sąlygas kultūros plėtrai rajone</t>
  </si>
  <si>
    <t>Suorganizuotų renginių skaičius</t>
  </si>
  <si>
    <t>Finansuotų  projektų skaičius</t>
  </si>
  <si>
    <t>Kultūros premijos laureatų skaičius</t>
  </si>
  <si>
    <t>Įgyvendintų programos priemonių skaičius</t>
  </si>
  <si>
    <t>Rekonstruoti VšĮ Kėdainių ligoninės laboratorinio-stomatologinio korpusą</t>
  </si>
  <si>
    <t>Įgyvendinti priemones, finansuojamas iš Savivaldybės administracijos direktoriaus rezervo</t>
  </si>
  <si>
    <t xml:space="preserve">Įgyvendinti priemones, finansuojamas iš Savivaldybės mero fondo </t>
  </si>
  <si>
    <t>Finansavimo šaltinis</t>
  </si>
  <si>
    <t>Programos tikslo kodas</t>
  </si>
  <si>
    <t>Uždavinio kodas</t>
  </si>
  <si>
    <t>Priemonės kodas</t>
  </si>
  <si>
    <t>Priemonės  pavadinimas</t>
  </si>
  <si>
    <t>Vertinimo kriterijai</t>
  </si>
  <si>
    <t>Pavadinimas</t>
  </si>
  <si>
    <t>Iš viso uždaviniui</t>
  </si>
  <si>
    <t>Iš viso tikslui</t>
  </si>
  <si>
    <t>Iš viso programai</t>
  </si>
  <si>
    <t>Finansavimo šaltiniai</t>
  </si>
  <si>
    <t xml:space="preserve">Finansuoti prevencinę programą „Saugios aplinkos kūrimas ir bendruomenės teisėtvarkos kūrimas" </t>
  </si>
  <si>
    <t xml:space="preserve">Organizuoti valstybinių, profesinių švenčių, atmintinų dienų minėjimus, įvairius renginius bendruomenės poreikiams tenkinti </t>
  </si>
  <si>
    <t>Eksploatuoti, prižiūrėti ir remontuoti gatvių apšvietimo tinklus seniūnijose</t>
  </si>
  <si>
    <t>Įgyvendinti želdynų ir želdinių apsaugos, tvarkymo, būklės stebėsenos, želdynų kūrimo, želdinių veisimo ir inventorizavimo priemones</t>
  </si>
  <si>
    <t>01</t>
  </si>
  <si>
    <t>02</t>
  </si>
  <si>
    <t>03</t>
  </si>
  <si>
    <t>04</t>
  </si>
  <si>
    <t>05</t>
  </si>
  <si>
    <t>06</t>
  </si>
  <si>
    <t>07</t>
  </si>
  <si>
    <t>08</t>
  </si>
  <si>
    <t>09</t>
  </si>
  <si>
    <t>10</t>
  </si>
  <si>
    <t>11</t>
  </si>
  <si>
    <t>12</t>
  </si>
  <si>
    <t>AA</t>
  </si>
  <si>
    <t>Iš viso 01 tikslui</t>
  </si>
  <si>
    <t xml:space="preserve">Suprojektuoti ir įrengti inžinerinius tinklus Kėdainių miesto vakariniame kvartale </t>
  </si>
  <si>
    <t>iš jų:</t>
  </si>
  <si>
    <t>Atnaujinti Lietuvos sporto universiteto Kėdainių  „Aušros“ progimnaziją, kuriant modernias ir saugias erdves</t>
  </si>
  <si>
    <t>Kompensuoti būsto nuomos ar išperkamosios būsto nuomos mokesčių dalį</t>
  </si>
  <si>
    <t>Įgyvendinti neformaliojo suaugusiųjų švietimo ir tęstinio mokymosi veiksmų planą</t>
  </si>
  <si>
    <t>Iš viso VB</t>
  </si>
  <si>
    <t>Išplėsti  buitinių  nuotekų tinklus Labūnavos gyvenvietėje, Nevėžio g, ir Vainikų g.</t>
  </si>
  <si>
    <t>Įgyvendinti aplinkos kokybės gerinimo ir apsaugos priemones</t>
  </si>
  <si>
    <t xml:space="preserve">Įrengti Topolių gatvę individualių gyvenamųjų namų Janušavos II kvartale </t>
  </si>
  <si>
    <t xml:space="preserve">Įrengti gatves Vakariniame kvartale   </t>
  </si>
  <si>
    <t>Finansuoti  konkursą  "Gražiausiai tvarkoma aplinka"</t>
  </si>
  <si>
    <t>Gerinti hidrotechninių statinių ir kitų melioracijos sistemų būklę</t>
  </si>
  <si>
    <t>Sudaryti sąlygas bendruomeninių organizacijų veiklai</t>
  </si>
  <si>
    <t>Rekonstruoti ir plėsti Kėdainių miesto paviršinių nuotekų tinklus</t>
  </si>
  <si>
    <t>Plėsti vandentiekio ir nuotekų tinklus Pagirių  miestelyje</t>
  </si>
  <si>
    <t>Plėsti  vandentiekio ir buitinių nuotekų tinklus Miegėnų kaime</t>
  </si>
  <si>
    <r>
      <t xml:space="preserve">Valstybės biudžeto specialiosios tikslinės dotacijos lėšos </t>
    </r>
    <r>
      <rPr>
        <b/>
        <sz val="10"/>
        <rFont val="Times New Roman"/>
        <family val="1"/>
        <charset val="186"/>
      </rPr>
      <t>SBVB</t>
    </r>
  </si>
  <si>
    <t>Gerinti socialines paslaugas teikiančių įstaigų ir socialinio būsto infrastruktūrą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</si>
  <si>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</si>
  <si>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</si>
  <si>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</si>
  <si>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</si>
  <si>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</si>
  <si>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</si>
  <si>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</si>
  <si>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</si>
  <si>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</si>
  <si>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Įrengta inžinerinių tinklų, m</t>
  </si>
  <si>
    <t>Lėšų dalis, tenkanti Miesto seniūnijos kelių  ir gatvių tvarkymui, plėtojimui nuo bendros Kelių priežiūros ir plėtros programos lėšų, proc.</t>
  </si>
  <si>
    <t>Lėšų dalis, tenkanti rajono kaimiškųjų seniūnijų kelių  ir gatvių tvarkymui, plėtojimui nuo bendros Kelių priežiūros ir plėtros programos lėšų, proc.</t>
  </si>
  <si>
    <t>1</t>
  </si>
  <si>
    <t>5</t>
  </si>
  <si>
    <t>Atnaujintų seniūnijų pastatų skaičius</t>
  </si>
  <si>
    <t xml:space="preserve"> Vykdyti žalos aplinkai prevenciją</t>
  </si>
  <si>
    <t xml:space="preserve">Iš viso uždaviniui </t>
  </si>
  <si>
    <t>Likviduotų apleistų bešeimininkių pastatų skaičius</t>
  </si>
  <si>
    <t>Įgyvendintų priemonių skaičius</t>
  </si>
  <si>
    <t>Prenumeruojamų leidinių skaičius</t>
  </si>
  <si>
    <t>Išrinktų gražiausiai besitvarkančių aplinką savininkų skaičius</t>
  </si>
  <si>
    <t>Surinktų atliekų (bendras) kiekis, tūkst. t.</t>
  </si>
  <si>
    <t>Remontuojamų, prižiūrimų melioracijos griovių ilgis, km</t>
  </si>
  <si>
    <t>Organizuoti savivaldybės veiklą vadovaujantis šiuolaikiniais vadybos principais, tobulinti darbuotojų kompetenciją</t>
  </si>
  <si>
    <t>Atnaujintų viešosios paskirties pastatų skaičius</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</si>
  <si>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</si>
  <si>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</si>
  <si>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</si>
  <si>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</si>
  <si>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 xml:space="preserve">Parengtos techninės dokumentacijos skaičius </t>
  </si>
  <si>
    <t>Brandos egzaminus laikančiųjų skaičius</t>
  </si>
  <si>
    <t>Įteiktų apdovanojimų skaičius</t>
  </si>
  <si>
    <r>
      <t>Savivaldybės biudžetas</t>
    </r>
    <r>
      <rPr>
        <b/>
        <sz val="10"/>
        <rFont val="Times New Roman"/>
        <family val="1"/>
      </rPr>
      <t xml:space="preserve"> SB</t>
    </r>
  </si>
  <si>
    <r>
      <t xml:space="preserve">Valstybės biudžeto specialiosios tikslinės dotacijos lėšos </t>
    </r>
    <r>
      <rPr>
        <b/>
        <sz val="10"/>
        <rFont val="Times New Roman"/>
        <family val="1"/>
      </rPr>
      <t>SBVB</t>
    </r>
  </si>
  <si>
    <r>
      <t xml:space="preserve">Aplinkos apsaugos rėmimo specialiosios programos lėšos </t>
    </r>
    <r>
      <rPr>
        <b/>
        <sz val="10"/>
        <rFont val="Times New Roman"/>
        <family val="1"/>
      </rPr>
      <t>AA</t>
    </r>
  </si>
  <si>
    <r>
      <t xml:space="preserve">Iš pajamų už suteiktas paslaugas lėšos </t>
    </r>
    <r>
      <rPr>
        <b/>
        <sz val="10"/>
        <rFont val="Times New Roman"/>
        <family val="1"/>
      </rPr>
      <t>ĮP</t>
    </r>
  </si>
  <si>
    <r>
      <t>Skolintos lėšos</t>
    </r>
    <r>
      <rPr>
        <b/>
        <sz val="10"/>
        <rFont val="Times New Roman"/>
        <family val="1"/>
      </rPr>
      <t xml:space="preserve"> SK</t>
    </r>
  </si>
  <si>
    <r>
      <t xml:space="preserve">Kelių priežiūros ir plėtros programos lėšos </t>
    </r>
    <r>
      <rPr>
        <b/>
        <sz val="10"/>
        <rFont val="Times New Roman"/>
        <family val="1"/>
      </rPr>
      <t>KPP</t>
    </r>
  </si>
  <si>
    <r>
      <t xml:space="preserve">Europos Sąjungos lėšos, užsienio fondų lėšos </t>
    </r>
    <r>
      <rPr>
        <b/>
        <sz val="10"/>
        <rFont val="Times New Roman"/>
        <family val="1"/>
      </rPr>
      <t>ES</t>
    </r>
  </si>
  <si>
    <r>
      <t xml:space="preserve">Valstybės biudžeto lėšos </t>
    </r>
    <r>
      <rPr>
        <b/>
        <sz val="10"/>
        <rFont val="Times New Roman"/>
        <family val="1"/>
      </rPr>
      <t>VB</t>
    </r>
  </si>
  <si>
    <r>
      <t xml:space="preserve">Privačios – investuotojų lėšos </t>
    </r>
    <r>
      <rPr>
        <b/>
        <sz val="10"/>
        <rFont val="Times New Roman"/>
        <family val="1"/>
      </rPr>
      <t>PR</t>
    </r>
  </si>
  <si>
    <r>
      <t xml:space="preserve">Kiti finansavimo šaltiniai </t>
    </r>
    <r>
      <rPr>
        <b/>
        <sz val="10"/>
        <rFont val="Times New Roman"/>
        <family val="1"/>
      </rPr>
      <t>KT</t>
    </r>
  </si>
  <si>
    <t>Įstaigų skaičius, kuriose atlikti remonto darbai</t>
  </si>
  <si>
    <t>Įgyvendinamų programų skaičius</t>
  </si>
  <si>
    <t>Savivaldybei patikėjimo teise perduotų valstybinės žemės sklypų skaičius</t>
  </si>
  <si>
    <t>Kuruojamų švietimo įstaigų skaičius</t>
  </si>
  <si>
    <t>Programų, kuriose dalyvauja Savivaldybė, skaičius</t>
  </si>
  <si>
    <t>Objektų, pritaikytų neįgaliųjų poreikiams, skaičius</t>
  </si>
  <si>
    <t>Iš viso KPP</t>
  </si>
  <si>
    <t xml:space="preserve">Užtikrinti socialinio būsto fondo plėtrą Kėdainiuose </t>
  </si>
  <si>
    <t>Įsigytų socialinės paskirties butų skaičius</t>
  </si>
  <si>
    <t>Skaičius objektų, esančių Kultūros vertybių registre, kuriems bus tikslinami duomenys ir skaičius objektų, kurie planuojami įrašyti į Kultūros vertybių registrą</t>
  </si>
  <si>
    <t>Suremontuotų Viešosios bibliotekos filialų skaičius</t>
  </si>
  <si>
    <t xml:space="preserve">Koncertinius kostiumų komplektus/instrumentus atsinaujinusių kolektyvų skaičius </t>
  </si>
  <si>
    <t>Įgyvendinamų programų/priemonių/renginių skaičius</t>
  </si>
  <si>
    <t>Atnaujinti ir plėsti komunalinių atliekų tvarkymo infrastruktūrą Kėdainių rajono savivaldybėje</t>
  </si>
  <si>
    <t>Apšviesti senamiesčio objektų fasadus</t>
  </si>
  <si>
    <t>Rekonstruoti Krakių mstl. Laisvės aikštę</t>
  </si>
  <si>
    <t>Rekonstruotų aikščių skaičius</t>
  </si>
  <si>
    <t>Įgyvendinamų priemonių skaičius</t>
  </si>
  <si>
    <t>Teikti Metų mokytojo apdovanojimą</t>
  </si>
  <si>
    <t>Teikti Metų medicinos darbuotojo apdovanojimą</t>
  </si>
  <si>
    <t>Teikti Metų socialinio darbuotojo apdovanojimą</t>
  </si>
  <si>
    <t>Atnaujintų/parengtų turizmo maršrutų skaičius</t>
  </si>
  <si>
    <t>Parodų, mugių, kuriuose dalyvauta, skaičius</t>
  </si>
  <si>
    <t>~200</t>
  </si>
  <si>
    <t>01.01</t>
  </si>
  <si>
    <t>01.02</t>
  </si>
  <si>
    <t>01.03</t>
  </si>
  <si>
    <t>tūkst. Eur</t>
  </si>
  <si>
    <t>Vykdyti neformaliojo vaikų švietimo programas</t>
  </si>
  <si>
    <t>Savanorių ugniagesių veikloje dalyvaujančių gyventojų skaičius</t>
  </si>
  <si>
    <t>Peržiūrėti neveiksniais pripažintų asmenų būklę</t>
  </si>
  <si>
    <t>Įteiktas Metų socialinio darbuotojo apdovanojimas</t>
  </si>
  <si>
    <t>Suorganizuotų renginių, edukacinių pamokų  muziejuje ir jo skyriuose  skaičius</t>
  </si>
  <si>
    <t>Finansuoti Kėdainių rajono vietos veiklos grupės teritorijos vietos plėtros 2015-2023 m. strategijos įgyvendinimą</t>
  </si>
  <si>
    <t>01.04</t>
  </si>
  <si>
    <t>Paslaugas gavusių asmenų skaičius</t>
  </si>
  <si>
    <t>Apsilankymų bibliotekose skaičius (tūkst. kartų)</t>
  </si>
  <si>
    <t xml:space="preserve"> Visuomenės sveikatos rėmimo specialiosios programos įgyvendinimas, proc.</t>
  </si>
  <si>
    <t>Įsigytos  įrangos skaičius (lizingas)/atliktų tyrimų ir paslaugų  sk.</t>
  </si>
  <si>
    <t xml:space="preserve">Užtikrinti efektyvią VšĮ Kėdainių turizmo ir verslo informacijos centro veiklą turizmo srityje </t>
  </si>
  <si>
    <t>Įgyvendinti Kėdainių rajono savivaldybės bažnyčių rėmimo programą</t>
  </si>
  <si>
    <t>Remontuoti Minareto fasadą</t>
  </si>
  <si>
    <t>Įrengti gatves Kėdainių miesto II Janušavoje (Janušavos g., Gluosnių g.)</t>
  </si>
  <si>
    <t>Parengtos techninės dokumentacijos skaičius/paklota nuotekų ir vandentiekio tinklų, m</t>
  </si>
  <si>
    <t>Atnaujintos ir E. Sveikatos IS funkcionalumui pritaikytos įrangos skaičius</t>
  </si>
  <si>
    <t xml:space="preserve">Pacientų, patenkintų pirminės asmens sveikatos priežiūros paslaugų kokybe, skaičiaus didėjimas (proc.). </t>
  </si>
  <si>
    <t>Finansuoti rajono savivaldybės renginius ir kultūrines iniciatyvas</t>
  </si>
  <si>
    <t>Teikti Česlavo Milošo premiją</t>
  </si>
  <si>
    <t xml:space="preserve">Rengti infrastruktūros objektų tvarkymo investicinius projektus, paraiškas, kitą techninę dokumentaciją  Europos Sąjungos fondų paramai gauti </t>
  </si>
  <si>
    <t>Asmenų, kurių neveiksnumas peržiūrėtas, skaičius</t>
  </si>
  <si>
    <t>Užtikrinti informacinių technologijų plėtrą savivaldybės administracijoje, kelti elektroninių paslaugų brandos lygį, naudoti elektroninį parašą</t>
  </si>
  <si>
    <t>01 ŠVIETIMAS IR UGDYMAS</t>
  </si>
  <si>
    <t>02 SVEIKATOS APSAUGA</t>
  </si>
  <si>
    <t>Gerinti pirminės asmens sveikatos priežiūros paslaugų teikimo prieinamumą tuberkuliozės srityje</t>
  </si>
  <si>
    <t>03 SOCIALINĖS APSAUGOS PLĖTOJIMAS</t>
  </si>
  <si>
    <t>05 KULTŪROS VEIKLOS PLĖTRA</t>
  </si>
  <si>
    <t>08 APLINKOS APSAUGA</t>
  </si>
  <si>
    <t>09 ŽEMĖS ŪKIO PLĖTRA IR MELIORACIJA</t>
  </si>
  <si>
    <t>10 PARAMA VERSLUI IR VERSLO PLĖTRA</t>
  </si>
  <si>
    <t>11 SAVIVALDYBĖS VALDYMO TOBULINIMAS</t>
  </si>
  <si>
    <t>06 KULTŪROS PAVELDO IŠSAUGOJIMAS, TURIZMO SKATINIMAS IR VYSTYMAS</t>
  </si>
  <si>
    <t>07 INFRASTRUKTŪROS OBJEKTŲ PRIEŽIŪRA IR PLĖTRA</t>
  </si>
  <si>
    <t>Parengta techninė dokumentacija /Paklota nuotekų tinklų, m</t>
  </si>
  <si>
    <t>Organizuoti  socialinės paramos ir paslaugų teikimą Lietuvos Respublikos įstatymuose nenumatytais atvejais</t>
  </si>
  <si>
    <t xml:space="preserve">Įrengti pėsčiųjų ir dviračių takus Pramonės g. Kėdainių mieste  </t>
  </si>
  <si>
    <t>Paklota/rekonstruota paviršinių  nuotekų tinklų, km</t>
  </si>
  <si>
    <t>Pakeistų atramų/šviestuvų skaičius</t>
  </si>
  <si>
    <t>Kompleksiškai atnaujinti daugiabučių namų kvartalus (II etapas)</t>
  </si>
  <si>
    <t xml:space="preserve">Įgyvendinti projektą "Kėdainių miesto A. Kanapinsko, P. Lukšio, Mindaugo, Pavasario ir Žemaitės gatvių rekonstrukcija"     </t>
  </si>
  <si>
    <t>IŠ VISO PROGRAMOMS</t>
  </si>
  <si>
    <t>Teikti savivaldybės paramą neįgaliesiems, senyvo amžiaus asmenims, vaikams ir daugiavaikėms, skurdžiai gyvenančioms, nuo stichinių nelaimių nukentėjusioms šeimoms, pirkti socialines paslaugas</t>
  </si>
  <si>
    <t>Užtikrinti stacionarių ir nestacionarių socialinių paslaugų teikimą Kėdainių pagalbos šeimai centre</t>
  </si>
  <si>
    <t xml:space="preserve">Remontuoti savivaldybės ir socialinį būstą </t>
  </si>
  <si>
    <t xml:space="preserve">Rengti nekilnojamųjų kultūros paveldo objektų, vietovių  individualius apsaugos reglamentus </t>
  </si>
  <si>
    <t>Objektų skaičius, kuriems parengti individualūs apsaugos reglamentai</t>
  </si>
  <si>
    <t>Tvarkomų objektų skaičius</t>
  </si>
  <si>
    <t>25</t>
  </si>
  <si>
    <t>Asmenų, kuriems suteiktos paslaugos skaičius</t>
  </si>
  <si>
    <t>Viešąsias sveikatos priežiūros paslaugas teikiančių įstaigų, kuriose pagerinta paslaugų teikimo infrastruktūra, skaičius / Gyventojų, pasinaudojusių pagerintomis paslaugomis, skaičius tūkst.</t>
  </si>
  <si>
    <t>Įrengti buitinių nuotekų tinklus Aušros k. Ąžuolaičių g. ir Volučių g.</t>
  </si>
  <si>
    <t xml:space="preserve">Išplėsti vandentiekio ir nuotekų tinklus Lipliūnų k. Greisupio g. </t>
  </si>
  <si>
    <t>26</t>
  </si>
  <si>
    <t>27</t>
  </si>
  <si>
    <t>Parengtos techninės dokumentacijos skaičius/paklota nuotekų tinklų, m</t>
  </si>
  <si>
    <t>Parengti ritualinio skerdiko namo tvoros ir vartų su saulės laikrodžiu pamatų konservavimo ir vartų atstatymo projektą ir atlikti darbus</t>
  </si>
  <si>
    <t>31</t>
  </si>
  <si>
    <t>33</t>
  </si>
  <si>
    <t>Tobulinti Kėdainių sporto centro infrastruktūrą (Parko g. 4, Vilainiai)</t>
  </si>
  <si>
    <t>Remti bendruomenių veiklą savivaldybėje</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</si>
  <si>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</si>
  <si>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</si>
  <si>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</si>
  <si>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</si>
  <si>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Paramos paraiškų pagal Lietuvos kaimo plėtros 2014–2020 metų programos priemonės „Rizikos valdymas“ veiklos srities ,,Pasėlių, gyvūnų ir augalų draudimo įmokos“, susijusios su pasėlių ir augalų, ūkinių gyvūnų draudimo įmokų kompensavimu skaičius</t>
  </si>
  <si>
    <t>Pieno gamybos ir realizavimo metinių deklaracijų skaičius</t>
  </si>
  <si>
    <t>Aptarnaujamos žemės ūkio technikos, įregistruotos rajone, skaičius</t>
  </si>
  <si>
    <t>Atliktų techninių apžiūrų skaičius</t>
  </si>
  <si>
    <t>Įgyvendinti Kėdainių rajono savivaldybės užimtumo didinimo programą</t>
  </si>
  <si>
    <t>Apmokėti Europos Sąjungos projektų,  kuriems taikomas apmokėjimas kompensavimo būdu, išlaidas</t>
  </si>
  <si>
    <t>Kompleksiškai sutvarkyti Kėdainių Sinagogą (Smilgos g. 5A, Kėdainiai), pritaikant kultūrinėms bei kitoms reikmėms</t>
  </si>
  <si>
    <t>Įrengtų/atnaujintų dviračių/pėsčiųjų takų, km</t>
  </si>
  <si>
    <t xml:space="preserve">Suteiktų dantų protezavimo paslaugų, finansuojamų savivaldybės biudžeto lėšomis, skaičius </t>
  </si>
  <si>
    <t>Vykdyti VšĮ Kėdainių ligoninės dantų protezavimo  programą</t>
  </si>
  <si>
    <t>Vaikų skaičius ikimokyklinio ugdymo grupėse</t>
  </si>
  <si>
    <t>Nelankančių bendrojo ugdymo mokyklų vaikų iki 16 metų skaičius</t>
  </si>
  <si>
    <t>Atliktų echoskopijų skaičius per metus</t>
  </si>
  <si>
    <t xml:space="preserve">Didinti pirminės asmens sveikatos priežiūros veiklos efektyvumą VšĮ Kėdainių pirminės sveikatos priežiūros centre </t>
  </si>
  <si>
    <t>Asmenų, kuriems suteiktos paslaugos, skaičius</t>
  </si>
  <si>
    <t>Aktualizuotų objektų skaičius</t>
  </si>
  <si>
    <t>Finansuoti inžinerines paslaugas, darbus ir įrengimus</t>
  </si>
  <si>
    <t>Teikti kvalifikuotą švietimo pagalbą mokiniui, mokytojui, mokyklai</t>
  </si>
  <si>
    <t>2250/  42000</t>
  </si>
  <si>
    <t xml:space="preserve">Tuberkulioze sergančių pacientų, kuriems buvo suteiktos socialinės paramos priemonės tuberkuliozės gydymo metu </t>
  </si>
  <si>
    <t>IT įranga, baldais aprūpintų filialų skaičius</t>
  </si>
  <si>
    <t>Modernizuotų objektų skaičius</t>
  </si>
  <si>
    <t>01.05</t>
  </si>
  <si>
    <t>Parengta techninė dokumentacija / Atnaujintos/įrengtos ženklinimo infrastruktūros objektų skaičius Kėdainių mieste ir rajone</t>
  </si>
  <si>
    <t xml:space="preserve">Finansuotų projektų skaičius </t>
  </si>
  <si>
    <t>Plėtoti, atnaujinti viešąją infrastruktūrą, atsižvelgiant į turizmo plėtros ir rekreacijos poreikius</t>
  </si>
  <si>
    <t>Teikti tikslines kompensacijas neįgaliesiems</t>
  </si>
  <si>
    <t xml:space="preserve">Įgyvendinti priemones, skirtas kovų už Lietuvos Nepriklausomybę vietoms ir paminklams įamžinti </t>
  </si>
  <si>
    <t>Aktualizuoti Kėdainių krašto muziejų, padidinant kultūros paveldo aktualumą, lankomumą ir žinomumą (įskaitant ekspozicijų atnaujinimą)</t>
  </si>
  <si>
    <t>Parengti Kėdainių rajono atsinaujinančių energijos išteklių plėtros  planą</t>
  </si>
  <si>
    <t>&gt;95</t>
  </si>
  <si>
    <t>24</t>
  </si>
  <si>
    <t>Suremontuotų objektų skaičius</t>
  </si>
  <si>
    <t xml:space="preserve">Plėsti vandentiekio ir nuotekų tinklus Šlapaberžės kaime </t>
  </si>
  <si>
    <t>Plėtoti bendruomeninių vaikų globos namų ir vaikų dienos centrų tinklą Kėdainių rajono savivaldybėje</t>
  </si>
  <si>
    <t>Rekonstruoti Kėdainių miesto nuotekų valyklą</t>
  </si>
  <si>
    <t>Vaikų, lankančių neformaliojo vaikų švietimo mokyklas, skaičius</t>
  </si>
  <si>
    <t>Tvarkyti erdvinių duomenų rinkinį</t>
  </si>
  <si>
    <t>Erdvinių duomenų rinkinio tvarkymo užtikrinimas, proc.</t>
  </si>
  <si>
    <t>Įregistruotų ūkininkų ūkių skaičius (įregistravimas, išregistravimas, duomenų atnaujinimas)</t>
  </si>
  <si>
    <t>Rekonstruoti ir plėsti vandentiekio ir buitinių nuotekų infrastruktūrą Šėtos miestelyje, Kunionių kaime bei Kėdainių mieste</t>
  </si>
  <si>
    <t>Išplėsti nuotekų tinklus Aukštųjų Kaplių k. Liepų g. ir įrengti siurblinę</t>
  </si>
  <si>
    <t>Rekonstruoti vandentiekio tinklus Chemikų-Respublikos g. kvartale</t>
  </si>
  <si>
    <t>Rekonstruotų vandentiekio tinklų  m</t>
  </si>
  <si>
    <t>Įrengti buitinių nuotekų tinklus Sirutiškio kaimo Sodų, Vilties, Daškonių gatvėse</t>
  </si>
  <si>
    <t>1/    ~250</t>
  </si>
  <si>
    <t>Parengti vandentiekio ir nuotekų tinklų išplėtimo Angirių k. techninę dokumentaciją ir atlikti darbus</t>
  </si>
  <si>
    <t>Parengtos techninės dokumentacijos skaičius / Išplėsta vandentiekio ir  nuotekų tinklų  m</t>
  </si>
  <si>
    <t>Parengti  vandentiekio ir nuotekų tinklų įrengimo Meironiškio k. techninę dokumentaciją</t>
  </si>
  <si>
    <t>28</t>
  </si>
  <si>
    <t>30</t>
  </si>
  <si>
    <t>34</t>
  </si>
  <si>
    <t>Pasirašytų sutarčių su investuotojais Kėdainių LEZ  skaičius (iš viso)</t>
  </si>
  <si>
    <t>8</t>
  </si>
  <si>
    <t>9</t>
  </si>
  <si>
    <t>Atnaujintos/prižiūrimos IT  įrangos skaičius</t>
  </si>
  <si>
    <t>Finansinių įsipareigojimų vykdymo savalaikiškumas, proc.</t>
  </si>
  <si>
    <t>Rekonstruotų objektų skaičius</t>
  </si>
  <si>
    <t>Rekonstruoti/įrengti/modernizuoti Kėdainių miesto gatvių apšvietimą</t>
  </si>
  <si>
    <t xml:space="preserve">Vykdyti Kėdainių rajono tuberkuliozės prevencijos, ankstyvosios diagnostikos, gydymo ir kontrolės 2017–2022 m. programą </t>
  </si>
  <si>
    <t>Vykdyti Ultragarsinių diagnostinių paslaugų teikimo efektyvumo gerinimo Kėdainių rajono savivaldybėje 2017–2022 m. programą</t>
  </si>
  <si>
    <t>Įkurtų bendruomeninių vaikų globos namų skaičius / išplėstų vaikų dienos centrų skaičius</t>
  </si>
  <si>
    <t>Modernizuoti Kėdainių krašto muziejaus Daugiakultūrio centrą</t>
  </si>
  <si>
    <t xml:space="preserve">Rekonstruoti J.Biliūno g. </t>
  </si>
  <si>
    <t>03.01</t>
  </si>
  <si>
    <t>03.02</t>
  </si>
  <si>
    <t>03.03.</t>
  </si>
  <si>
    <t>03.04</t>
  </si>
  <si>
    <t>03.05</t>
  </si>
  <si>
    <t>03.06</t>
  </si>
  <si>
    <t>03.08</t>
  </si>
  <si>
    <t>03.09</t>
  </si>
  <si>
    <t>03.11</t>
  </si>
  <si>
    <t>03.12</t>
  </si>
  <si>
    <t>Parengti Kėdainių šviesiosios gimnazijos fasado tvarkybos projektą</t>
  </si>
  <si>
    <t xml:space="preserve">Finansuoti žvyro įsigijimą seniūnijų keliams prižiūrėti </t>
  </si>
  <si>
    <t>Prižiūrimų žvyrkelių ilgis, km</t>
  </si>
  <si>
    <t>Objektų, prie kurių įrengtas fasadų apšvietimas, skaičius</t>
  </si>
  <si>
    <t>Įsigytų įrenginių skaičius</t>
  </si>
  <si>
    <t>36</t>
  </si>
  <si>
    <t xml:space="preserve">Suteiktų  informacinių, konsultacinių paslaugų ūkio subjektams ir asmenims pagal paklausimus skaičius vnt. </t>
  </si>
  <si>
    <t xml:space="preserve">Vykdyti ambulatorinės akušerinės ir ginekologinės pagalbos kokybės gerinimo Kėdainių rajono savivaldybės moterims 2019-2024 m. programą </t>
  </si>
  <si>
    <t xml:space="preserve">Modernizuoti Kėdainių šviesiosios gimnazijos pastatą Kėdainiuose, Didžioji g. 60 </t>
  </si>
  <si>
    <t>Skatinti savivaldybės gabius mokinius</t>
  </si>
  <si>
    <t>Užtikrinti Kėdainių rajono savivaldybės visuomenės sveikatos biuro veiklą, vykdant visuomenės sveikatos priežiūros funkcijas</t>
  </si>
  <si>
    <t xml:space="preserve">Remontuoti VšĮ Kėdainių ligoninės Neurologijos ir Priėmimo – skubios pagalbos skyrius  </t>
  </si>
  <si>
    <t>Užtikrinti efektyvią Kėdainių rajono savivaldybės  Mikalojaus Daukšos viešosios bibliotekos veiklą</t>
  </si>
  <si>
    <t xml:space="preserve">Organizuoti ir užtikrinti Kėdainių rajono savivaldybės Mikalojaus Daukšos bibliotekos bei jos filialų veiklą </t>
  </si>
  <si>
    <t>Atnaujinti Kėdainių rajono savivaldybės Mikalojaus Daukšos viešosios bibliotekos filialų informacinių technologijų  įrangą, žaislotekas, įsigyti baldų/įrangos užimtumo centrams</t>
  </si>
  <si>
    <t>Organizuoti ir užtikrinti Kėdainių krašto muziejaus ir jo skyrių veiklą</t>
  </si>
  <si>
    <t xml:space="preserve">Remontuoti Kėdainių rajono savivaldybės Mikalojaus Daukšos biblioteką ir jos filialus </t>
  </si>
  <si>
    <t>Remontuoti Kėdainių „Ryto“ progimnaziją, kuriant šiuolaikines mokymosi erdves</t>
  </si>
  <si>
    <t>Teikti kompleksines paslaugas šeimai Kėdainių rajone</t>
  </si>
  <si>
    <t>Teikti integralią pagalbą į namus Kėdainių rajone</t>
  </si>
  <si>
    <t>3/3</t>
  </si>
  <si>
    <t>Atnaujinti Kėdainių  „Ryto“ progimnazijos stadioną ir sporto aikštyną</t>
  </si>
  <si>
    <t>Įgyvendinti projektą „Jonavos, Kėdainių ir Raseinių rajonų savivaldybes jungiančių trasų ir turizmo maršrutų informacinės infrastruktūros plėtra“</t>
  </si>
  <si>
    <t>Atstatytų objektų skaičius</t>
  </si>
  <si>
    <t>Finansuoti Kėdainių miesto vietos veiklos grupės 2016–2022 m. vietos plėtros strategijos įgyvendinimą</t>
  </si>
  <si>
    <t xml:space="preserve">Atnaujinti asfaltbetonio dangą  Daumantų k., Daukšių g. </t>
  </si>
  <si>
    <t xml:space="preserve">Atnaujinti daugiabučių namų kiemų kietąsias dangas </t>
  </si>
  <si>
    <t>Atnaujintų teritorijų skaičius, m2</t>
  </si>
  <si>
    <t>~10300</t>
  </si>
  <si>
    <t>Įgyvendinta einamaisiais metais planuotų projekto veiklų proc.</t>
  </si>
  <si>
    <t>38</t>
  </si>
  <si>
    <t>Rekonstruoti Akademijos  nuotekų valyklą</t>
  </si>
  <si>
    <t>Rekonstruoti  nuotekų valykla</t>
  </si>
  <si>
    <t>40</t>
  </si>
  <si>
    <t>41</t>
  </si>
  <si>
    <t>42</t>
  </si>
  <si>
    <t>Inventorizuotų gatvių skaičius</t>
  </si>
  <si>
    <t>Įgyvendinti priemones, skirtas žemo slenksčio paslaugų kokybės gerinimui Kėdainių rajono savivaldybėje</t>
  </si>
  <si>
    <t>~50</t>
  </si>
  <si>
    <t>~260</t>
  </si>
  <si>
    <t>Numatomi 2022-ųjų m. asignavimai</t>
  </si>
  <si>
    <t>2022 -ieji m.</t>
  </si>
  <si>
    <t>2022-ieji m.</t>
  </si>
  <si>
    <t>Vykdyti gyvenamosios vietos deklaravimo duomenų ir gyvenamosios vietos nedeklaravusių asmenų  apskaitos duomenų tvarkymo funkciją</t>
  </si>
  <si>
    <t>Didinti saugumą rajone</t>
  </si>
  <si>
    <t>Užtikrinti rajono gyventojų viešąją tvarką ir viešąjį saugumą</t>
  </si>
  <si>
    <t>Užtikrinti savivaldybės priešgaisrinės tarnybos veiklą ir modernizuoti  infrastruktūrą</t>
  </si>
  <si>
    <t>Įgyvendintų ekstremaliųjų situacijų prevencijos priemonių planą vykdymo procentas</t>
  </si>
  <si>
    <t>Stebėjimo vietų viešosiose erdvėse skaičius</t>
  </si>
  <si>
    <t>Suorganizuotų vaiko gerovės komisijų posėdžių skaičius</t>
  </si>
  <si>
    <t>Didinti savivaldybės valdymo ir veiklos efektyvumą, gerinti žmogiškųjų išteklių kompetencijas</t>
  </si>
  <si>
    <t>Sudaryti sąlygas kokybiškai įgyvendinti Savivaldybės funkcijas, mažinant administracinę naštą, įgyvendinant lygias galimybes užtikrinančias bei korupcijos prevencijos priemones</t>
  </si>
  <si>
    <t>Įgyvendintų administracinės naštos mažinimo priemonių, įgyvendinamų pagal patvirtintą planą, skaičius</t>
  </si>
  <si>
    <t>Įgyvendintų lygias galimybes užtikrinančių priemonių skaičius</t>
  </si>
  <si>
    <t>Atliktų  kontrolės ir audito tarnybos auditų skaičius pagal patvirtintą metų planą (proc.)</t>
  </si>
  <si>
    <t>Organizuoti Savivaldybės tarybos ir Savivaldybės administracijos veiklą, įgyvendinant administracinės naštos, lygių galimybių bei korupcijos prevencijos priemones, stiprinti darbuotojų kompetencijas</t>
  </si>
  <si>
    <t>Savivaldybėje esančių seniūnijų skaičius</t>
  </si>
  <si>
    <t>Organizuoti seniūnijų veiklą, įgyvendinant joms pavestas viešojo administravimo funkcijas</t>
  </si>
  <si>
    <t>Organizuoti ir užtikrinti kokybišką valstybės perduotų  funkcijų įgyvendinimą</t>
  </si>
  <si>
    <t>Sudaryti prielaidas ugdymo kokybei gerinti, mažinti ugdymo kokybės skirtumus tarp mokyklų, didinti pedagogų motyvaciją</t>
  </si>
  <si>
    <t xml:space="preserve">Vykdyti švietimo programų įgyvendinimą ir užtikrinti tinkamą ugdymo(si) aplinką </t>
  </si>
  <si>
    <t>Mokytojų ir kitų ugdymo procese dalyvaujančių specialistų, kuriems kompensuojamos išlaidos, skaičius</t>
  </si>
  <si>
    <t>Įgyvendinti  Kėdainių rajono savivaldybės mokytojų motyvacijos programą</t>
  </si>
  <si>
    <t>Savivaldybės mokyklose dirbančių mokytojų, kurie paskatinti, skaičius</t>
  </si>
  <si>
    <t>Tobulinti ugdymo(si) infrastruktūrą, aplinką, diegti inovacijas</t>
  </si>
  <si>
    <t>Gerinti darbo ir mokymo(si) sąlygas savivaldybės švietimo įstaigose</t>
  </si>
  <si>
    <t xml:space="preserve">Organizuotų kvalifikacijos tobulinimo renginių skaičius / kvalifikaciją ir kompetenciją tobulinusių  pedagogų, pagalbos mokinių specialistų, vadovų skaičius </t>
  </si>
  <si>
    <t>150 / 3500</t>
  </si>
  <si>
    <t>Įgyvendintų veiklų, modernizuojant edukacines erdves einamaisiais metais, proc.</t>
  </si>
  <si>
    <t>3</t>
  </si>
  <si>
    <t>Parengtų tvarkybos projektų skaičius</t>
  </si>
  <si>
    <t>Įstaigų, kurioms skirtas finansavimas, skaičius</t>
  </si>
  <si>
    <t>Sudaryti sąlygas gyventojams stiprinti sveikatą, kurti ir plėtoti su sveikatos stiprinimu susijusias paslaugas</t>
  </si>
  <si>
    <t>Stiprinti ir išsaugoti gyventojų sveikatą</t>
  </si>
  <si>
    <r>
      <t xml:space="preserve">Vykdyti Visuomenės sveikatos rėmimo specialiosios programos priemones </t>
    </r>
    <r>
      <rPr>
        <i/>
        <sz val="10"/>
        <rFont val="Times New Roman"/>
        <family val="1"/>
        <charset val="186"/>
      </rPr>
      <t/>
    </r>
  </si>
  <si>
    <t>1 /40,3</t>
  </si>
  <si>
    <t>Įsigytos įrangos skaičius / atliktų endoskopijų ir kolonoskopijų skaičius</t>
  </si>
  <si>
    <t>Gerinti sveikatos priežiūros paslaugų kokybę ir  prieinamumą, plėsti paslaugų spektrą, atnaujinti materialinę aplinką</t>
  </si>
  <si>
    <t xml:space="preserve"> Modernizuoti ir atnaujinti sveikatos priežiūros vidaus ir išorės infrastruktūrą</t>
  </si>
  <si>
    <t>Likviduoti apleistus (bešeimininkius ar savivaldybei nuosavybės teise priklausančius) pastatus ir kitus aplinką žalojančius objektus</t>
  </si>
  <si>
    <t>Bepriežiūrių ir bešeimininkių gyvūnų skaičiaus mažėjimas (lyginant su praėjusiais metais), proc.</t>
  </si>
  <si>
    <t>Įrengtų/atnaujintų požeminių, pusiau požeminių ir antžeminių konteinerių aikštelių skaičius</t>
  </si>
  <si>
    <t>Gerinti kraštovaizdžio apsaugą bei didinti jo patrauklumą</t>
  </si>
  <si>
    <t>Tobulinti atliekų tvarkymo bei aplinkos išsaugojimo sistemą, gerinti kraštovaizdžio apsaugą</t>
  </si>
  <si>
    <t>Vykdyti atliekų tvarkymo sistemos organizavimo funkciją</t>
  </si>
  <si>
    <t>Surinktų beglobių gyvūnų skaičius</t>
  </si>
  <si>
    <t>Žemės ūkio subjektų skaičius, kuriems skiriama išmoka už gyvulius, vnt.</t>
  </si>
  <si>
    <t>Išsaugoti istorinį bei kultūros paveldą, didinti jo patrauklumą ir žinomumą</t>
  </si>
  <si>
    <t>Dalyvauti Žydų kultūros paveldo kelio asociacijos veikloje ir puoselėti žydų kultūros paveldo atminimą Kėdainiuose</t>
  </si>
  <si>
    <t>Koofinansuoti  švietimo įstaigų dalyvavimą infrastruktūros gerinimo/modernizavimo projektuose</t>
  </si>
  <si>
    <t>Skatinti vietinį bei atvykstamąjį turizmą, plėtoti turizmo rinkodarą</t>
  </si>
  <si>
    <t>Finansuotų vaikų vasaros poilsio ir užimtumo programų skaičius</t>
  </si>
  <si>
    <t>Organizuoti ir užtikrinti Švietimo skyriaus specialistų darbą</t>
  </si>
  <si>
    <t xml:space="preserve">Finansuoti VšĮ Kėdainių turizmo ir verslo informacijos centro turizmo veiklos programą: </t>
  </si>
  <si>
    <t>kartografinių-informacinių turistinių leidinių leidyba</t>
  </si>
  <si>
    <t xml:space="preserve">turizmo informacijos sklaida socialiniuose tinkluose, spaudoje  </t>
  </si>
  <si>
    <t>turizmo informacijos apie gamtos, architektūros, istorijos, kultūros paveldo objektus, lankytinas vietas, maitinimo, apgyvendinimo, kaimo turizmo sodybas, amatus teikimas, kaupimas, sisteminimas ir atnaujinimas</t>
  </si>
  <si>
    <t>Pritaikyti viešąją  infrastruktūrą  visuomenės turizmo ir rekreacijos poreikiams, įveiklinti kultūros ir gamtos paveldą</t>
  </si>
  <si>
    <t>Parengti Paberžės  parko tvarkybos projektą ir atlikti darbus</t>
  </si>
  <si>
    <t>Plėsti dviračių takų infrastruktūrą mieste ir rajone</t>
  </si>
  <si>
    <t>01 tikslas. Didinti gyventojų fizinį aktyvumą, ugdyti sportišką bendruomenę</t>
  </si>
  <si>
    <t>Užtikrinti Kultūros ir sporto skyriaus veiklą kūno kultūros ir sporto srityje</t>
  </si>
  <si>
    <t>Skatinti Neįgaliųjų fizinį aktyvumą, organizuoti sporto renginius ir  sporto treniruočių stovyklas</t>
  </si>
  <si>
    <t>Organizuoti sporto metodininkų veiklas kaimiškosiose seniūnijose</t>
  </si>
  <si>
    <t>Neįgaliųjų kūno kultūros ir sporto renginių skaičius / stovyklų skaičius</t>
  </si>
  <si>
    <t>Kultivuojamų sporto šakų skaičius</t>
  </si>
  <si>
    <t>6/4</t>
  </si>
  <si>
    <t>Vystyti įvairias gyventojų poreikius atitinkančias sporto šakas, didinti sportinės veiklos žinomumą  Kėdainių rajone</t>
  </si>
  <si>
    <t>Skatinti Kėdainių rajono sporto organizacijas, sporto komandas ir sportininkus, finansuoti sporto veiklos projektus ir programas</t>
  </si>
  <si>
    <t>Finansuotų sporto šakų programų skaičius</t>
  </si>
  <si>
    <t>Atnaujinti ir (arba) plėsti bendruomeninę fizinio aktyvumo infrastruktūrą  mieste ir rajone, pritaikant ją bendruomenės poreikiams bei laisvalaikiui</t>
  </si>
  <si>
    <t>Modernizuoti sporto objektų materialinę bazę, sudarant sąlygas fizinio aktyvumo ugdymui</t>
  </si>
  <si>
    <t>Įrengtų modernių ir interaktyvių ekspozicijų skaičius</t>
  </si>
  <si>
    <t>Sudaryti sąlygas krašto bendruomenei dalyvauti kultūrinėje bei kūrybinėje veikloje</t>
  </si>
  <si>
    <t>Užtikrinti efektyvią rajono kultūros centrų veiklą, vykdyti organizuojamų renginių informacijos sklaidą</t>
  </si>
  <si>
    <t xml:space="preserve">Organizuoti ir užtikrinti Kultūros ir sporto skyriaus specialistų darbą kultūros srityje </t>
  </si>
  <si>
    <t>Skatinti Kėdainių rajono jaunimo ir su jaunimu dirbančių organizacijų nuolatinę ir ilgalaikę programinę veiklą, jaunimo veiklos projektus, jaunimo iniciatyvas</t>
  </si>
  <si>
    <t>Plėtoti jaunimo savanorystę Kėdainių rajone ir skatinti jaunimą užsiimti savanoriška veikla</t>
  </si>
  <si>
    <t>Finansuoti programas, užtikrinančias jaunimo neformalaus ugdymo plėtrą</t>
  </si>
  <si>
    <t>Skatinti nevyriausybinių organizacijų veiklą, didinti jų įtrauktį</t>
  </si>
  <si>
    <t>Skatinti nevyriausybinių ir bendruomeninių organizacijų  plėtrą Kėdainių rajone</t>
  </si>
  <si>
    <t>Užtikrinti rajono nevyriausybinių organizacijų (įskaitant bendruomenines organizacijas) plėtrą, finansuojant projektus socialinio, pilietinio, kultūros paveldo pažinimo, etninės kultūros puoselėjimo, užimtumo bei verslumo srityse</t>
  </si>
  <si>
    <t>Suorganizuotų mokymų, susitikimų, renginių, forumų skaičius</t>
  </si>
  <si>
    <t>Atnaujinti ir plėsti kultūros įstaigų viešąją  infrastruktūrą, pritaikyti ją kultūriniams ir bendruomeniniams poreikiams</t>
  </si>
  <si>
    <t>Gerinti kultūros paskirties viešąją infrastruktūrą, modernizuoti materialinę ir edukacinę aplinką</t>
  </si>
  <si>
    <t>Atnaujinti Truskavos kultūros centrą, pritaikant jį kaimo bendruomenės poreikiams bei kultūrinei veiklai</t>
  </si>
  <si>
    <t>Atnaujintų objektų skaičius</t>
  </si>
  <si>
    <t>Subjektų skaičius, kuriems suteikta finansinė parama skaičius</t>
  </si>
  <si>
    <t>Organizuoti ir viešinti verslumą skatinančius, gerąją verslo patirtį viešinančius renginius Kėdainių rajone</t>
  </si>
  <si>
    <t>techninės ir metodinės pagalbos rajono  verslininkams, verslo įmonėms, asmenims, ketinantiems pradėti verslą, investuotojams teikimas</t>
  </si>
  <si>
    <t xml:space="preserve">Finansuoti VšĮ Kėdainių turizmo ir verslo informacijos centro viešųjų paslaugų verslui  programą:                                                                         </t>
  </si>
  <si>
    <t>savivaldybės įmonių duomenų bazės atnaujinimas, verslo situacijos analizė, duomenų apdorojimas ir viešinimas</t>
  </si>
  <si>
    <t>viešojo ir privataus sektorių bendravimo skatinimas, susitikimų, forumų organizavimas</t>
  </si>
  <si>
    <t>Teikti finansinę paramą verslą pradedantiems ar sunkumų patiriantiems SVV subjektams Kėdainių rajone per Savivaldybės smulkiojo verslo rėmimo fondą</t>
  </si>
  <si>
    <t>Konsultuotų subjektų skaičius</t>
  </si>
  <si>
    <t>Organizuotų, inicijuotų susitikimų skaičius</t>
  </si>
  <si>
    <t>Sudaryti palankias sąlygas sumanios pramonės ir logistikos srities verslų atsiradimui, plėtrai bei investicijų pritraukimui</t>
  </si>
  <si>
    <t>Kurti ekonominį augimą skatinančios verslo aplinkos plėtrą</t>
  </si>
  <si>
    <t xml:space="preserve">Vykdyti valstybines (perduotas savivaldybėms) funkcijas melioracijos srityje, rekonstruojant remontuojant ir (arba) atnaujinant valstybei nuosavybės teise priklausančią melioracijos, hidrotechnikos infrastruktūrą Kėdainių rajono savivaldybės teritorijoje </t>
  </si>
  <si>
    <t>Įgyvendinti Savivaldybės teritorijoje valstybės politiką kaimo plėtros, žemės ūkio ir melioracijos srityse, sudaryti sąlygas inovatyvaus žemės ūkio vystymui</t>
  </si>
  <si>
    <t xml:space="preserve">Vykdyti valstybinių  (valstybės perduotas savivaldybėms) funkcijas  žemės ūkio srityje, konsultuojant rajono asmenis ūkininkavimo, melioracijos, žemės ūkio technikos registravimo ir kitais su žemės ūkiu susijusiais klausimais </t>
  </si>
  <si>
    <t>Organizuoti ir užtikrinti Žemės ūkio ir aplinkosaugos skyriaus darbą, kuruojant valstybės perduotas savivaldybėms funkcijas  žemės ūkio srityje</t>
  </si>
  <si>
    <t>Organizuoti socialinę paramą ir skatinti socialinę integraciją</t>
  </si>
  <si>
    <t>Užtikrinti transporto lengvatų, numatytų Lietuvos Respublikos transporto lengvatų įstatyme, taikymą</t>
  </si>
  <si>
    <t>Gerinti socialinių paslaugų prieinamumą, užtikrinti jų teikimą bei didinti socialinių paslaugų ir jų teikėjų įvairovę</t>
  </si>
  <si>
    <t>Užtikrinti, plėsti ir gerinti socialinių paslaugų teikimą</t>
  </si>
  <si>
    <t>Finansuoti vaikų dienos centrų veiklos programas</t>
  </si>
  <si>
    <t>Einamaisiais metais, pagal poreikį atliktų  remontų socialiniuose būstuose skaičius, proc.</t>
  </si>
  <si>
    <t>Modernizuoti socialinių paslaugų įstaigų infrastruktūrą</t>
  </si>
  <si>
    <t>01 tikslas. Kurti ir pritaikyti viešąją  infrastruktūrą su darnia aplinka šiuolaikiniams poreikiams</t>
  </si>
  <si>
    <t xml:space="preserve">03 uždavinys. Atnaujinti ir (arba) plėsti miesto ir rajono gatvių, kelių, viešųjų teritorijų apšvietimą, naudojant energiją taupančias priemones </t>
  </si>
  <si>
    <t>05 uždavinys. Vystyti  gyvenamąją aplinką, užtikrinant viešosios infrastruktūros priežiūrą, atnaujinimą ir tinkamą naudojimą</t>
  </si>
  <si>
    <t>04 uždavinys. Gerinti rajono susisiekimo infrastruktūrą, užtikrinant gyventojų darnų judumą bei mobilumą</t>
  </si>
  <si>
    <t>1/         ~1740</t>
  </si>
  <si>
    <t>1 / ~1440</t>
  </si>
  <si>
    <t>Parengti buitinių nuotekų tinklų išplėtimo Pavermenio kaime techninį projektą ir atlikti darbus</t>
  </si>
  <si>
    <t>Įrengta nuotekų tinklų, m</t>
  </si>
  <si>
    <t>Rekonstruoti vandentiekio tinklą Pelėdnagiuose,  Koncevičiaus g. 10   D100</t>
  </si>
  <si>
    <t>Perkloti vandentiekio liniją Šėtos g 91 D200 Kėdainiuose</t>
  </si>
  <si>
    <t>Rekonstruotų vandentiekio tinklų, m</t>
  </si>
  <si>
    <t>Iškelti vandens tinklą iš privačios valdos Vilniaus g.  30 D200</t>
  </si>
  <si>
    <t>Perkloti vandentiekio liniją  Derliaus g. D400 Kėdainiuose</t>
  </si>
  <si>
    <t>Įrengta vandentiekio tinklų, m</t>
  </si>
  <si>
    <t>Rekonstruoti nuotekų tinklus nuo Respublikos-Janušavos g. sankryžos iki nuotekų siurblinės</t>
  </si>
  <si>
    <t>Rekonstruotų siurblinių skaičius</t>
  </si>
  <si>
    <t>Įrengtų sistemų skaičius</t>
  </si>
  <si>
    <t>Pastatyti vandens gerinimo stotį Saviečių kaime</t>
  </si>
  <si>
    <t>Pastatyti vandens gerinimo stotį Paežerių km.</t>
  </si>
  <si>
    <t>Įrengtų siurblių valdymo sistemų skaičius</t>
  </si>
  <si>
    <t>Įrengtų valymo įrenginių skaičius</t>
  </si>
  <si>
    <t>Išplėsti Krakių valymo įrenginius</t>
  </si>
  <si>
    <t xml:space="preserve">Pastatytų įrenginių skaičius </t>
  </si>
  <si>
    <t>Rekonstruotų vandentiekio tinklų,  m</t>
  </si>
  <si>
    <t>Rekonstruotų nuotekų  tinklų,  m</t>
  </si>
  <si>
    <t>Perkloti senus vandentiekio  tinklus Vainikų kaimo Nevėžio g. kiemuose</t>
  </si>
  <si>
    <t xml:space="preserve">Rekonstruoti nuotekų tinklus Tuopų g. iki nuotekų siurblinės, Vilainių k. </t>
  </si>
  <si>
    <t xml:space="preserve">Rekonstruoti nuotekų tinklus  nuo Nevėžio g. -Konstruktorių g. sankryžos iki  nuotekų siurblinės,  Vilainių k. </t>
  </si>
  <si>
    <t>43</t>
  </si>
  <si>
    <t>44</t>
  </si>
  <si>
    <t>45</t>
  </si>
  <si>
    <t>46</t>
  </si>
  <si>
    <t>47</t>
  </si>
  <si>
    <t>48</t>
  </si>
  <si>
    <t>49</t>
  </si>
  <si>
    <t>52</t>
  </si>
  <si>
    <t>01 uždavinys. Rengti ir (arba) atnaujinti Kėdainių rajono savivaldybės teritorijų planavimo ir kitus dokumentus, sudarant sąlyga infrastruktūros plėtrai</t>
  </si>
  <si>
    <t>Įrengti gamtos ir technologijų mokslų laboratorijas</t>
  </si>
  <si>
    <t>Įgyvendinti projektą "Jaunimui palankios sveikatos priežiūros paslaugos"</t>
  </si>
  <si>
    <t>Aprūpinti ikimokyklinio ugdymo įstaigų sveikatos kabinetus metodinėmis priemonėmis</t>
  </si>
  <si>
    <t>Įstaigų skaičius, kuriose įrengtos laboratorijos</t>
  </si>
  <si>
    <t>Apsilankymai (kartais) žemo slenksčio paslaugų kabinetuose per metus</t>
  </si>
  <si>
    <t>Pritaikyti viešąją aplinką specialiųjų poreikių turintiems gyventojams</t>
  </si>
  <si>
    <t>1/1</t>
  </si>
  <si>
    <t>Įgyvendintų korupcijos prevencijos priemonių, pagal patvirtintą planą, skaičius</t>
  </si>
  <si>
    <t xml:space="preserve">Parengti projektus ir remontuoti koplytėles, koplytstulpius, skulptūras, kapinaites  ir kapus                               </t>
  </si>
  <si>
    <t xml:space="preserve">Parengta techninė dokumentacija  </t>
  </si>
  <si>
    <t>Surengtų akcijų, seminarų, viešinimo priemonių skaičius</t>
  </si>
  <si>
    <t xml:space="preserve">Užtikrinti savivaldybės veiklos viešumą, gerinti komunikavimo ryšį su rajono bendruomenės nariais </t>
  </si>
  <si>
    <t>Parengtos techninės dokumentacijos skaičius / Paklota vandentiekio ir/ ar nuotekų tinklų, m</t>
  </si>
  <si>
    <t>32</t>
  </si>
  <si>
    <t>~1678</t>
  </si>
  <si>
    <t>Įrengti vandens slėgio matavimo ir duomenų perdavimo sistemas Pramonės rajone, Babėnuose ir Vilainiuose</t>
  </si>
  <si>
    <t xml:space="preserve">Parengti vandentiekio ir nuotekų tinklų išplėtimo Mantviliškio  kaime techninį projektą </t>
  </si>
  <si>
    <t>29</t>
  </si>
  <si>
    <t>35</t>
  </si>
  <si>
    <t>37</t>
  </si>
  <si>
    <t>Parengtos techninės dokumentacijos korektūros skaičius/Įrengiamos gatvės dalis, m</t>
  </si>
  <si>
    <t>Įrengiamos gatvės dalis, m</t>
  </si>
  <si>
    <t>Suprojektuotų /rekonstruojamų  šaligatvių dalis, m</t>
  </si>
  <si>
    <t>Rekonstruojamų gatvių ir šaligatvių dalis, m</t>
  </si>
  <si>
    <t>Rekonstruojamos gatvės dalis, m</t>
  </si>
  <si>
    <t xml:space="preserve">Parengtos techninės dokumentacijos skaičius / įrengiamos (rekonstruojamos) gatvės dalis, m </t>
  </si>
  <si>
    <t>Atnaujinamos dangos dalis, m</t>
  </si>
  <si>
    <t>~11</t>
  </si>
  <si>
    <t>~9</t>
  </si>
  <si>
    <t>Tiriamų parametrų skaičius</t>
  </si>
  <si>
    <t xml:space="preserve">Vykdyti aplinkos oro, paviršinio ir požeminio vandens, dirvožemio ir triukšmo stebėseną Kėdainių mieste ir rajone (įskaitant pramonės rajoną) </t>
  </si>
  <si>
    <t xml:space="preserve">dalyvavimas turizmo parodose, mugėse, šventėse </t>
  </si>
  <si>
    <t>~300</t>
  </si>
  <si>
    <t>~430</t>
  </si>
  <si>
    <t>~160</t>
  </si>
  <si>
    <t>Organizuoti rajoninius, respublikinius, tarptautinius visų amžiaus grupių  aukšto meistriškumo sporto renginius ir aukšto meistriškumo sporto treniruočių stovyklas</t>
  </si>
  <si>
    <t>Suorganizuotų rajoninių, respublikinių  ir tarptautinių kūno kultūros ir sporto renginių skaičius / veteranų sporto šakų skaičius / stovyklų skaičius</t>
  </si>
  <si>
    <t>VšĮ „Sporto perspektyvos“ veiklos programai</t>
  </si>
  <si>
    <t>Kėdainių bokso federacijos veiklos programai</t>
  </si>
  <si>
    <t>VšĮ „Sporto perspektyvos“ vaikų ir jaunimo futbolo plėtros veiklos programai</t>
  </si>
  <si>
    <t>Finansuoti fizinio aktyvumo ir sporto veiklos projektus</t>
  </si>
  <si>
    <t>Programoje dalyvaujančių vaikų skaičius</t>
  </si>
  <si>
    <t>Atnaujinti Kėdainių sporto centro bazes</t>
  </si>
  <si>
    <t>Atnaujinamų vidaus  erdvių skaičius</t>
  </si>
  <si>
    <t>Aprūpinti mėgėjų meno kolektyvus tautiniais ir kitais koncertiniais kostiumais bei muzikos instrumentais</t>
  </si>
  <si>
    <t>Kultūros centrų organizuojamų veiklų lankytojų skaičius</t>
  </si>
  <si>
    <t>Įrengti vandens gręžinį ir vandentiekio tinklus Gineitų k., Vilainių sen.</t>
  </si>
  <si>
    <t>50</t>
  </si>
  <si>
    <t xml:space="preserve">Išplėsti vandentiekio ir buitinių nuotekų tinklus Dotnuvos sen. Akademijos  miestelio Lauko g., Tujų g., Sodų, Pievų,  Dobilo, Kranto g. </t>
  </si>
  <si>
    <t>Rengti projektus ir remontuoti gyvenviečių lietaus nuotekų-drenažų sistemas</t>
  </si>
  <si>
    <t>Gerinti verslo paramos bei informavimo sistemą, plėtoti viešojo ir privataus sektorių bendradarbiavimą, gyventojų verslumą</t>
  </si>
  <si>
    <t>Gerinti Kėdainių rajono savivaldybės tarybos ir administracijos komunikavimo ir įvaizdžio formavimo funkcijas</t>
  </si>
  <si>
    <t>Tobulinti  Kėdainių rajono savivaldybės tarybos ir administracijos komunikaciją su bendruomene ir visuomenės informavimą</t>
  </si>
  <si>
    <t>Modernizuoti gyventojų perspėjimo sistemą bei įrengti Ekstremalių situacijų operacijų centro patalpas</t>
  </si>
  <si>
    <t>Kėdainių rajono savivaldybėje apsilankiusių turistų skaičius per metus (tūkst. asmenų/ per metus) (vertinami Kėdainių TVIC apsilankę turistai)</t>
  </si>
  <si>
    <t>Veikloje dalyvaujančių partnerių skaičius</t>
  </si>
  <si>
    <t>Atnaujintų šiuolaikinėmis elektroninėmis perspėjimo sirenomis, skaičius</t>
  </si>
  <si>
    <t>03.10</t>
  </si>
  <si>
    <t xml:space="preserve">Finansuoti vaikų vasaros stovyklų ir kitų neformaliojo vaikų švietimo veiklų programas  </t>
  </si>
  <si>
    <t>Įrengti vėdinimo  ir kondicionavimo sistemas savivaldybės ugdymo įstaigose</t>
  </si>
  <si>
    <t>Vykdyti mamografijos paslaugų tęstinumo, kokybės gerinimo Kėdainių rajono savivaldybėje 2020-2025 m. programą</t>
  </si>
  <si>
    <t>Įsigytos įrangos skaičius / atliktų mamografijų ir vertinimo paslaugų skaičius per metus</t>
  </si>
  <si>
    <t>Įgyvendinti aplinkos atkūrimo, prevencines priemones, tvarkant vandens telkinius, jų pakrantes, vykdyti atliekų tvarkymo infrastruktūros plėtros priemones</t>
  </si>
  <si>
    <t>2/0</t>
  </si>
  <si>
    <t>25/25</t>
  </si>
  <si>
    <t>Iš viso SK</t>
  </si>
  <si>
    <t>Investicijoms parengtų viešųjų teritorijų plotas, ha</t>
  </si>
  <si>
    <t>~12</t>
  </si>
  <si>
    <t xml:space="preserve">Kompensuoti dalį išlaidų savivaldybėms, siekiant šalinti  COVID-19 ligos (koronaviruso infekcijos) padarinius ir valdyti jos plitimą, esant valstybės lygio ekstremaliai situacijai </t>
  </si>
  <si>
    <t>Asmenų gaunančių išmokas  skaičius, tūkst.</t>
  </si>
  <si>
    <t>Įsigyti priemonių, susijusių su visuomenės informavimu ir ekologiniu švietimu, kitos išlaidos</t>
  </si>
  <si>
    <t>Įgyvendinta projektų veiklų proc.</t>
  </si>
  <si>
    <t>Išsaugoti istorinę atmintį, tobulinti ir plėsti kultūros paslaugas Kėdainių krašto muziejuje, siekiant didinti jų prieinamumą</t>
  </si>
  <si>
    <t>Vystyti jaunimui palankią aplinką bei infrastruktūrą, plėsti ir skatinti įvairias jaunimo veiklas ir užimtumą</t>
  </si>
  <si>
    <t>Įgyvendintų veiklų, atnaujinant progimnaziją bei modernizuojant edukacines erdves einamaisiais metais, proc.</t>
  </si>
  <si>
    <t xml:space="preserve">Plėtoti kokybišką, visiems prieinamą, tęstinę švietimo sistemą savivaldybėje </t>
  </si>
  <si>
    <t>Siekti gyventojų sveikatos išsaugojimo, gerinant sveikatos priežiūros paslaugų kokybę ir prieinamumą</t>
  </si>
  <si>
    <t>Vykdyti endoskopinių paslaugų prieinamumo ir kokybės gerinimo Kėdainių rajono savivaldybėje 2020-2025 m. programą</t>
  </si>
  <si>
    <t>turizmo maršrutų, individualių ekskursijų programų rengimas</t>
  </si>
  <si>
    <t xml:space="preserve">Turizmo statistikos duomenų apskaita ir analizė, val. </t>
  </si>
  <si>
    <t>Parengta techninė dokumentacija / Atlikta einamaisiais metais numatytų darbų, proc.</t>
  </si>
  <si>
    <t>Pastatyti vandens gerinimo stotį Taujankoje</t>
  </si>
  <si>
    <t>Projektų, vykdomų apmokėjimo kompensavimo būdus, kaičius</t>
  </si>
  <si>
    <t>Skatinti aplinkos apsaugos iniciatyvas, vykdyti gyventojų aplinkosauginį švietimą</t>
  </si>
  <si>
    <t>Numatomi 2023-ųjų m. asignavimai</t>
  </si>
  <si>
    <t>2023 -ieji m.</t>
  </si>
  <si>
    <t>2023-ieji m.</t>
  </si>
  <si>
    <t>10/29</t>
  </si>
  <si>
    <t>Ikimokyklinio ir mokyklinio ugdymo įstaigų sveikatos kabinetų, kuriuose atliktas  remontas/ kabinetų aprūpintų metodinėmis priemonėmis skaičius</t>
  </si>
  <si>
    <t>Tikslinių grupių asmenys dalyvaujantys projekte/pasitenkinimo suteiktomis paslaugomis lygis penkių balų sistemoje (ne mažiau)</t>
  </si>
  <si>
    <t>Diegti pacientų eilių valdymo sistemą Kėdainių rajono asmens sveikatos priežiūros įstaigose</t>
  </si>
  <si>
    <t>Organizuoti brandos egzaminų sesiją, pagrindinio ugdymo pasiekimų patikrinimą, nacionalinį mokinių pasiekimų patikrinimą bei tyrimus</t>
  </si>
  <si>
    <t>Vykdyti skaitmeninio ugdymo plėtrą</t>
  </si>
  <si>
    <t>Įstaigų, plečiančių skaitmeninimą,  skaičius</t>
  </si>
  <si>
    <t>Užtikrinti efektyvią Kėdainių sporto centro veiklą, vykdyti organizuojamus renginius</t>
  </si>
  <si>
    <t>18/12/5</t>
  </si>
  <si>
    <t xml:space="preserve">Ugdyti sveiką, aktyvų, savimi ir savo gebėjimais pasitikinti pilietį bei sudaryti sąlygas gyventojų fiziniam aktyvumui </t>
  </si>
  <si>
    <t>Finansuoti sporto šakų programas, iš jų:</t>
  </si>
  <si>
    <t xml:space="preserve">Finansuoti Vaikų mokymo plaukti veiklos programą, dalyvaujant projekte „Mokėk plaukti ir saugiau elgtis vandenyje“ </t>
  </si>
  <si>
    <t>300/14</t>
  </si>
  <si>
    <t>Įrengti  valstybinės reikšmės kelių nuorodas į savivaldybės kultūros paveldo objektus</t>
  </si>
  <si>
    <t>Parengti Akademijos parko tvarkybos ir techninius projektus ir atlikti darbus</t>
  </si>
  <si>
    <t>&gt;300</t>
  </si>
  <si>
    <t>&gt;180</t>
  </si>
  <si>
    <t>&gt;650</t>
  </si>
  <si>
    <t>&gt;25</t>
  </si>
  <si>
    <t>Atlikti Paberžės klebonijos ir svirno restauravimo ir remonto darbus</t>
  </si>
  <si>
    <t xml:space="preserve">Dalyvauti projekte „Inovacijų keliu per buvusios LDK žemes“ </t>
  </si>
  <si>
    <t xml:space="preserve">Remontuoti Akademijos kultūros centrą </t>
  </si>
  <si>
    <t>6900</t>
  </si>
  <si>
    <t>Finansuotų vaikų dienos centrų  skaičius/veiklose dalyvavusių vaikų, jaunuolių  skaičius</t>
  </si>
  <si>
    <t>~335</t>
  </si>
  <si>
    <t>~450</t>
  </si>
  <si>
    <t>~1200</t>
  </si>
  <si>
    <t>Rekonstruoti nuotekų siurblių valdymo sistemas Dotnuvos, Beržų pagrindinėse ir Akademijos II siurblinėse</t>
  </si>
  <si>
    <t>Rekonstruotų el. pastočių</t>
  </si>
  <si>
    <t>Įrengti naują vandens gręžinį, nugeležinimo stotį ir nuotekų siurblinę  Šėtoje</t>
  </si>
  <si>
    <t>Įrengti vandens transporto priemonių nuleidimo vietą Angirių tvenkinyje</t>
  </si>
  <si>
    <t>Įrengtų aplinkai draugiškų priemonių skaičius</t>
  </si>
  <si>
    <t>Užtikrinti ugdymo programų įgyvendinimą ir tinkamą ugdymo (si) aplinką veiklą Kėdainių Dailės, Kalbų ir Muzikos mokyklose</t>
  </si>
  <si>
    <t>1085</t>
  </si>
  <si>
    <t>793/43</t>
  </si>
  <si>
    <t xml:space="preserve">Modernizuotų šviestuvų skaičius / planuojamas elektros energijos sutaupymas, proc.  </t>
  </si>
  <si>
    <t>~500</t>
  </si>
  <si>
    <t>Parengtos techninės dokumentacijos skaičius/ įrengtos gatvės dalis, m</t>
  </si>
  <si>
    <t>Parengti bendrojo ir ikimokyklinio ugdymo įstaigų (skyrių) pastatų modernizavimo technines dokumentacijas ir atlikti darbus</t>
  </si>
  <si>
    <t xml:space="preserve">Rekonstruoti vandenvietės elektros pastotės skydinės  2  įvadą (Dotnuvos g. 5) </t>
  </si>
  <si>
    <r>
      <t>Parengti Babėnų kvartalo gatvių įrengimo projektus ir įrengti gatves (II etapas) (</t>
    </r>
    <r>
      <rPr>
        <i/>
        <sz val="9"/>
        <rFont val="Times New Roman"/>
        <family val="1"/>
        <charset val="186"/>
      </rPr>
      <t xml:space="preserve">Pergalės g., Žilvičių g., Draugystės g., Saulėlydžio g., Alksnių g., Daumantų g., Karklų g., Vyšnių sk., Jubiliejaus ir Kosmonautų g. akligatviai) </t>
    </r>
  </si>
  <si>
    <t>Atlikti kultūros paveldo objektų ar objektų, esančių kultūros paveldo teritorijų prieigose tvarkybos darbus seniūnijose</t>
  </si>
  <si>
    <t>~370</t>
  </si>
  <si>
    <r>
      <t xml:space="preserve">Rekonstruoti miesto gatvių šaligatvius </t>
    </r>
    <r>
      <rPr>
        <i/>
        <sz val="9"/>
        <rFont val="Times New Roman"/>
        <family val="1"/>
        <charset val="186"/>
      </rPr>
      <t>(Lakštingalų g.,  Sporto takas, Rasos g., Aušros  g.,Liaudies g., S.Dariaus ir Girėno g., Liepų al, )</t>
    </r>
  </si>
  <si>
    <t>Įgyvendinti visuomenės aplinkosauginio švietimo priemones</t>
  </si>
  <si>
    <t>Organizuoti ir užtikrinti Kultūros ir sporto skyriaus veiklą kūno kultūros ir sporto srityje</t>
  </si>
  <si>
    <t>~1197</t>
  </si>
  <si>
    <t>~550</t>
  </si>
  <si>
    <t>Asmenų gaunančių išmokas, skaičius</t>
  </si>
  <si>
    <t>39</t>
  </si>
  <si>
    <t>Įrengti, rekonstruoti, išplėsti vandentiekio ir/ar nuotekų tinklus Kėdainių mieste (Algirdo g., Parakinės g., Rūtų g., Pievų g., Šviesos g. )</t>
  </si>
  <si>
    <t>12 priedas</t>
  </si>
  <si>
    <t>Parengtos techninės dokumentacijos skaičius/Atlikta einamaisiais metais numatytų darbų, proc.</t>
  </si>
  <si>
    <t>Atnaujinti ir plėsti Kėdainių rajono savivaldybės sporto infrastruktūrą, pritaikyti ją šiuolaikiniams poreikiams</t>
  </si>
  <si>
    <t>Parengtos tvarkybos dokumentacijos skaičius / Suremontuotų objektų skaičius</t>
  </si>
  <si>
    <t xml:space="preserve">Įrengti biologinius ar individualius  nuotekų valymo įrenginius </t>
  </si>
  <si>
    <t>Įgyvendinti projektą "Kėdainių gatvių apšvietimo modernizavimas"</t>
  </si>
  <si>
    <t xml:space="preserve">Atliktų, einamaisiais metais numatytų darbų, proc. </t>
  </si>
  <si>
    <t xml:space="preserve">Paklausimų, telefonu internetu, centre teikimas, val. </t>
  </si>
  <si>
    <t>Kėdainių rajono savivaldybės smulkaus verslo rėmimo fondo administravimas</t>
  </si>
  <si>
    <t xml:space="preserve">Verslo aplinkos  statistikos duomenų  analizė, val. </t>
  </si>
  <si>
    <t>savivaldybės administracijos, Kėdainių TVIC ir verslą vienijančių asociacijų bendradarbiavimo stiprinimas</t>
  </si>
  <si>
    <t>Įgyvendinti projektą "Kėdainių miesto viešosios infrastruktūros, svarbios verslui, atnaujinimas ir plėtra"</t>
  </si>
  <si>
    <t>Teikti vienkartinę išmoką gimus vaikui Lietuvos Respublikos teritorijoje ir gyvenančiam Kėdainių rajono savivaldybėje</t>
  </si>
  <si>
    <t>Užtikrinti gyventojų saugumą, diegiant vaizdo stebėjimo ir saugumo priemones rajone</t>
  </si>
  <si>
    <r>
      <t>Užtikrinti gyventojų saugumą, diegiant vaizdo stebėjimo ir saugumo priemones mieste</t>
    </r>
    <r>
      <rPr>
        <b/>
        <sz val="10"/>
        <rFont val="Times New Roman"/>
        <family val="1"/>
        <charset val="186"/>
      </rPr>
      <t xml:space="preserve"> </t>
    </r>
  </si>
  <si>
    <t>Gerinti savivaldybės administracijos darbo kokybę, atnaujinant (diegiant) informacines sistemas, kompiuterinę įrangą,  užtikrinant sisteminį viešųjų ir administracinių paslaugų modernizavimą</t>
  </si>
  <si>
    <t xml:space="preserve">Didinti piliečių įtraukimo į biudžeto formavimą galimybes, įgyvendinant dalyvaujamojo biudžeto iniciatyvas
</t>
  </si>
  <si>
    <t>Įgyvendinamų iniciatyvų skaičius</t>
  </si>
  <si>
    <t>Įsigytos / palaikomos pacientų eilių valdymo sistemos įrangos skaičius</t>
  </si>
  <si>
    <t>Finansuoti dienos socialinės globos paslaugų teikimą Kėdainių socialinės globos namuose</t>
  </si>
  <si>
    <t xml:space="preserve">Kultūros centrų organizuojamų veiklų skaičius </t>
  </si>
  <si>
    <t xml:space="preserve">&gt;1000 </t>
  </si>
  <si>
    <t>Prašymų, į kuriuos atsakymai fiziniams asmenims pateikti per įstatymais nustatytus terminus
dalis, nuo visų gautų prašymų, proc.</t>
  </si>
  <si>
    <t>Sudaryti saugias ugdymo sąlygas įstaigose, vykdančiose ugdymo programas</t>
  </si>
  <si>
    <t>&gt;20</t>
  </si>
  <si>
    <t>Vykdyti WiFi prieigų tinklo plėtrą miesto ir rajono viešosiose erdvėse</t>
  </si>
  <si>
    <t>Įrengtų WiFi prieigos taškų  skaičius (kasmet)</t>
  </si>
  <si>
    <t>Vykdyti pirminės asmens sveikatos priežiūros paslaugų prieinamumo ir kokybės užtikrinimo Kėdainių rajono kaimiškųjų vietovių gyventojams 2017–2023 m. programą</t>
  </si>
  <si>
    <t>~1</t>
  </si>
  <si>
    <t>2/100</t>
  </si>
  <si>
    <t>Kompensuoti patirtas išlaidas už skiepijimo nuo COVID-19 ligos (koronaviruso infekcijos) paslaugas</t>
  </si>
  <si>
    <t>Paskiepytų vakcina gyventojų procentinė dalis (ne mažiau)</t>
  </si>
  <si>
    <t>Įrengti medicinos punktą Langakių kaime</t>
  </si>
  <si>
    <t>Gyventojų, galinčių pasinaudoti paslaugomis, skaičius</t>
  </si>
  <si>
    <t>~320</t>
  </si>
  <si>
    <t>Kulto pastatų skaičius, kuriems skirtas finansavimas tvarkybos darbams atlikti</t>
  </si>
  <si>
    <t>1/1/1</t>
  </si>
  <si>
    <t>~1100</t>
  </si>
  <si>
    <t>~944</t>
  </si>
  <si>
    <t>IŠ viso SK</t>
  </si>
  <si>
    <t>Parengti vandentiekio ir nuotekų tinklų įrengimo  Krakių miestelio Klaipėdos, Lauko, Neries, Miško  ir P.Lukšio gatvėse techninę dokumentaciją ir atlikti darbus</t>
  </si>
  <si>
    <t>Numatomi 2024-ųjų m. asignavimai</t>
  </si>
  <si>
    <t>2024 -ieji m.</t>
  </si>
  <si>
    <t>2021-ųjų m. asignavimai</t>
  </si>
  <si>
    <t>1 lentelė. 2022–2024 m. Švietimo ir ugdymo programos (01) tikslai, uždaviniai, priemonės, asignavimai ir vertinimo kriterijai</t>
  </si>
  <si>
    <t>Įgyvendintų programų skaičius</t>
  </si>
  <si>
    <t>2024-ieji m.</t>
  </si>
  <si>
    <t>2 lentelė.  2022–2024 m. Sveikatos apsaugos (02) programos tikslai, uždaviniai, priemonės, asignavimai ir vertinimo kriterijai</t>
  </si>
  <si>
    <t>75</t>
  </si>
  <si>
    <t>Vykdyti trūkstamos sveikatos priežiūros specialistų skatinimo dirbti Kėdainių rajono savivaldybės viešosiose asmens priežiūros įstaigose 2022-2026 m. programą</t>
  </si>
  <si>
    <t>Vykdyti anestezijos paslaugų vaikams ir suaugusiesiems kokybės gerinimo Kėdainių rajono savivaldybėje 2022-2027 m. programą</t>
  </si>
  <si>
    <t>Vykdyti rentgeno paslaugų atnaujinimo, kokybės gerinimo Kėdainių rajono savivaldybėje 2022-2027 m. programą</t>
  </si>
  <si>
    <t xml:space="preserve">Įsigytos įrangos skaičius / atliktų rentgenologinių tyrimų skaičius </t>
  </si>
  <si>
    <t>1/5000</t>
  </si>
  <si>
    <t>2/1482</t>
  </si>
  <si>
    <t>Patalpų, kuriose įrengta vėdinimo (kondicionavimo) sistema, skaičius</t>
  </si>
  <si>
    <t>3 lentelė.  2022–2024 m. Socialinės apsaugos plėtojimo programos (03) tikslai, uždaviniai, priemonės, asignavimai ir vertinimo kriterijai</t>
  </si>
  <si>
    <t>Kompensuoti švietimo įstaigų  darbuotojų važiavimo į/iš darbo išlaidas</t>
  </si>
  <si>
    <t>Finansuoti Kėdainių rajono moterų krizių centro  veiklos programą</t>
  </si>
  <si>
    <t>Asmenų, kuriems suteikta psichologinė, konsultacinė pagalba</t>
  </si>
  <si>
    <t>Globojamų asmenų skaičius/globojamų asmenų, kuriems teikiamos paslaugos procentas, palyginus su visais asmenimis, kuriems nustatytas paslaugos poreikis</t>
  </si>
  <si>
    <t>210/98</t>
  </si>
  <si>
    <t>32/100</t>
  </si>
  <si>
    <t>340</t>
  </si>
  <si>
    <t>660/98</t>
  </si>
  <si>
    <t>700/98</t>
  </si>
  <si>
    <t>8/155</t>
  </si>
  <si>
    <t>4 lentelė. 2022–2024 m. Sporto veiklos plėtros programos (04) tikslai, uždaviniai, priemonės, asignavimai ir vertinimo kriterijai</t>
  </si>
  <si>
    <t xml:space="preserve">Atnaujinti Kėdainių miesto ir rajono progimnazijų ir gimnazijų stadionus /sporto aikštynus  </t>
  </si>
  <si>
    <t>5 lentelė.  2022–2024 m. Kultūros veiklos plėtros programos (05) tikslai, uždaviniai, priemonės, asignavimai ir vertinimo kriterijai</t>
  </si>
  <si>
    <t>Tobulinti ir plėsti kultūrinės informacijos paslaugas Kėdainių rajono savivaldybės  Mikalojaus Daukšos viešojoje bibliotekoje, siekiant didinti jų prieinamumą</t>
  </si>
  <si>
    <t>Finansuoti Atviro jaunimo centro ir Atvirųjų jaunimo erdvių veiklos projektus</t>
  </si>
  <si>
    <t>Atliktų tyrimų skaičius</t>
  </si>
  <si>
    <t>Organizuoti Tarptautinės jaunimo dienos renginį</t>
  </si>
  <si>
    <t xml:space="preserve">Dalyvauti jaunimo užimtumo vasarą ir integracijos į darbo rinką programoje </t>
  </si>
  <si>
    <t>Pagal programą įdarbintų 14-18 m. jaunuolių skaičius</t>
  </si>
  <si>
    <t>Skatinti nevyriausybinių organizacijų, bendruomeninių organizacijų plėtrą rajone</t>
  </si>
  <si>
    <t>Paskatintų iniciatyvų bei suorganizuotų veiklų skaičius</t>
  </si>
  <si>
    <t>20/12/7</t>
  </si>
  <si>
    <t>8 lentelė. 2022–2024 m.  Aplinkos apsaugos  programos (08) tikslai, uždaviniai, priemonės, asignavimai ir vertinimo kriterijai</t>
  </si>
  <si>
    <t>11 lentelė. 2022–2024 m. Savivaldybės valdymo tobulinimo programos (11) tikslai, uždaviniai, priemonės, asignavimai ir vertinimo kriterijai</t>
  </si>
  <si>
    <t xml:space="preserve">Prižiūrėti ir tvarkyti bendro naudojimo teritorijas, įsigyti teritorijų priežiūrai reikalingą įrangą </t>
  </si>
  <si>
    <t>Modernizuoti seniūnijų administracinius  pastatus</t>
  </si>
  <si>
    <t>10 lentelė. 2022–2024 m. Paramos verslui bei verslo plėtros programos (10)  tikslai, uždaviniai, priemonės, asignavimai ir vertinimo kriterijai</t>
  </si>
  <si>
    <t>9 lentelė. 2022–2024 m. Žemės ūkio plėtros ir melioracijos programos (09) tikslai, uždaviniai, priemonės, asignavimai ir vertinimo kriterijai</t>
  </si>
  <si>
    <t xml:space="preserve">Informacijos sklaida, val. </t>
  </si>
  <si>
    <t>Finansavimo poreikis 2022–2024 m. strateginio veiklos plano programų vykdymui</t>
  </si>
  <si>
    <t>7 lentelė.  2022–2024 m. Infrastruktūros objektų priežiūros ir plėtros programos (07) tikslai, uždaviniai, priemonės, asignavimai ir vertinimo kriterijai</t>
  </si>
  <si>
    <t>6 lentelė. 2022–2024 m. Kultūros paveldo išsaugojimo, turizmo skatinimo ir vystymo  programos (06) tikslai, uždaviniai, priemonės, asignavimai ir vertinimo kriterijai</t>
  </si>
  <si>
    <t>Informacijos apie Savivaldybės veiklą, sprendimus, projektus, renginius spaudoje, interneto svetainėje, televizijoje, socialiniuose tinkluose, leidiniuose ir kt. žiniasklaidos priemonėse skleidimas</t>
  </si>
  <si>
    <t>6</t>
  </si>
  <si>
    <t>7</t>
  </si>
  <si>
    <t>500/         4,5</t>
  </si>
  <si>
    <t>Organizuoti ir užtikrinti Kėdainių sporto centro veiklą, organizuoti  ir vykdyti sveikatingumo bei sportinius renginius</t>
  </si>
  <si>
    <t>Asmenų, lankančių įstaigą, skaičius /sveikatingumo, sportinių renginių rajone skaičius</t>
  </si>
  <si>
    <t>8 -9/              1000 / 2/2</t>
  </si>
  <si>
    <t>Užimta vieta LFF pirmosios lygos pirmenybėse / žiūrovų stebinčių rungtynes skaičiaus vidurkis/ sportinių-mokomųjų stovyklų skaičius/išugdytų kėdainiečių, atstovaujančių FK "Nevėžis" suaugusiųjų komandoje skaičius</t>
  </si>
  <si>
    <t>8 -9/              800 /2/2</t>
  </si>
  <si>
    <t>7/              1000 / 2/2</t>
  </si>
  <si>
    <t xml:space="preserve">Įvairaus amžiaus grupių šalies bokso čempionatuose iškovotų medalių skaičius/tarptautinėse bokso varžybose iškovotų medalių skaičius/sporto treniruočių stovyklų skaičius/paruoštų boksininkų šalies bokso rinktinei skaičius </t>
  </si>
  <si>
    <t>3/5/14/1</t>
  </si>
  <si>
    <t>Sportuojančių vaikų skaičius/ dalyvaujančių LFF vaikų pirmenybėse komandų skaičius/FK "Nevėžis" vyrų komandos papildymas jaunais žaidėjais skaičius</t>
  </si>
  <si>
    <t>250/7/6</t>
  </si>
  <si>
    <t>Atlikti archeologinius ir kitus tyrinėjimus kultūros paveldo teritorijose, vykdyti paveldo objektams parengtų tvarkybos projektų ekspertizę, parengti sąmatas</t>
  </si>
  <si>
    <t>Einamaisiais metais numatomų atlikti tyrinėjimų/ Ekspertuotų projektų skaičius</t>
  </si>
  <si>
    <t>1/2</t>
  </si>
  <si>
    <t>Vykdyti Kėdainių rajono Saviečių kadastrinės vietovės Mėklos sausinimo sistemos melioracijos griovių ir juose esančių statinių rekonstrukciją</t>
  </si>
  <si>
    <t>Atlikti Bakainių piliakalnio su priešpiliu ir papiliu, priešpilio tvarkybos darbus</t>
  </si>
  <si>
    <t xml:space="preserve">Įgyvendinti dalyvaujamojo biudžeto iniciatyvų projektus "Justinavos pliažas" ir "Tako iki kabančio tilto per Nevėžį Surviliškyje sutvarkymas" </t>
  </si>
  <si>
    <t>Atnaujintų viešųjų erdvių, pritaikytų gyventojų poreikiams, skaičius</t>
  </si>
  <si>
    <t>~360</t>
  </si>
  <si>
    <t>~350</t>
  </si>
  <si>
    <t>Paklota vandentiekio buitinių nuotekų tinklų, m</t>
  </si>
  <si>
    <t>~3100</t>
  </si>
  <si>
    <t>~30</t>
  </si>
  <si>
    <t>1 / ~1140</t>
  </si>
  <si>
    <t>1 / ~300</t>
  </si>
  <si>
    <t>Parengta techninė dokumentacija /trasos įrengimas, m</t>
  </si>
  <si>
    <t>Rekonstruoti Kęstučio g. nuotekų siurblinę</t>
  </si>
  <si>
    <t>Rekonstruoti ir išplėsti Dotnuvos valymo įrenginius</t>
  </si>
  <si>
    <t>Atnaujinti Kėdainių muzikos mokyklos pastato fasadą, laiptus į rūsį</t>
  </si>
  <si>
    <t>Grupių, klasių ir egzaminų centrų skaičius, kuriose įrengta vėdinimo (kondicionavimo) sistema</t>
  </si>
  <si>
    <t>~2</t>
  </si>
  <si>
    <t xml:space="preserve">~2 </t>
  </si>
  <si>
    <t>Rekonstruojamų/naujai paklotų vandentiekio ir nuotekų tinklų, km</t>
  </si>
  <si>
    <t>Įrengtų/tvarkomų informacinių ženklinimo infrastruktūros objektų skaičius</t>
  </si>
  <si>
    <t>Įrengiamų dviračių takų, km</t>
  </si>
  <si>
    <t>Vykdyti bešeimininkių ir bepriežiūrių gyvūnų surinkimą, gaudymą bei karantinavimą</t>
  </si>
  <si>
    <t>Suprojektuoti ir įrengti naują geriamojo vandens tinklą Pelėdnagiai-Paobelys</t>
  </si>
  <si>
    <t>Rengti specialiuosius, bendruosius, detaliuosius, geodezinius planus bei  topografines nuotraukas</t>
  </si>
  <si>
    <t>Įrengtas gręžinys/ pastatytų vandens kolonėlių /  gerinimo stočių skaičius /  techninio projekto parengimas</t>
  </si>
  <si>
    <t xml:space="preserve">Suprojektuoti ir įrengti buitinių nuotekų tinklus Krakių mstl.  Naujojoje g. , Kauno g., Betygalos g.,  ir vandentiekio tinklus  </t>
  </si>
  <si>
    <t>5-6 /300/8/6</t>
  </si>
  <si>
    <t>Suprojektuota vandentiekio ir nuotekų tinklų, m</t>
  </si>
  <si>
    <t xml:space="preserve"> Rekonstruoti/įrengti/modernizuoti Kėdainių rajono  gatvių apšvietimą</t>
  </si>
  <si>
    <t>Parengtos techninės dokumentacijos skaičius / Įrengta vandentiekio ir nuotekų  tinklų, m</t>
  </si>
  <si>
    <t>Parengtos techninės dokumentacijos skaičius /  Rekonstruota nuotekų tinklų, m</t>
  </si>
  <si>
    <t>Parengtos techninės dokumentacijos skaičius /Rekonstruotų nuotekų  tinklų,  m</t>
  </si>
  <si>
    <t>Parengti Dotnuvos miestelio Tilto ir Vingio g.  vandentiekio ir nuotekų tinklų  išplėtimo projektą ir atlikti darbus</t>
  </si>
  <si>
    <t>1/400</t>
  </si>
  <si>
    <t xml:space="preserve">Vykdyti tinkamų ir saugių darbo sąlygų užtikrinimo, įrengiant vėdinimo bei kondicionavimo sistemas VšĮ Kėdainių ligoninėje, 2023-2025 m. programą  </t>
  </si>
  <si>
    <t>Atlikti vietinės reikšmės kelių ir gatvių  inventorizaciją, kokybės kontrolę, diegti saugaus eismo ir darnaus judumo priemones</t>
  </si>
  <si>
    <t>Parengti projektus ir rekonstruoti/ remontuoti, Janonio g., V, Svirskio g., Kruopinių g., Elevatoriaus g. (nuo pervažos ties įmonėmis), Liepų al. gatves)</t>
  </si>
  <si>
    <t xml:space="preserve">Atlikti turto inventorizavimą, teisinę registraciją, parengti  dokumentus turto pardavimui  </t>
  </si>
  <si>
    <t xml:space="preserve">Einamaisiais metais numatyta atlikti darbų </t>
  </si>
  <si>
    <t>Vykdyti gyvūnų augintinių gerovės ir apsaugos 2020-2024 m. prevencinę programą</t>
  </si>
  <si>
    <t xml:space="preserve">VšĮ "Veržlusis Nevėžis" krepšinio komandos Kėdainių "Nevėžis - Optibet" veiklos programai </t>
  </si>
  <si>
    <t xml:space="preserve">Vykdyti rezistentų paminklinio akmens ir teritorijos apimančios masinę kapavietę sutvarkymo darbus (Skongalio g.) </t>
  </si>
  <si>
    <t>Atlikti moksliniai taikomieji tyrimai / parengta projektinė dokumentacija / einamaisiais metais numatyta atliktų darbų</t>
  </si>
  <si>
    <t>1/0/0</t>
  </si>
  <si>
    <t>1/1/0</t>
  </si>
  <si>
    <t>1/1 /100</t>
  </si>
  <si>
    <t>Kompleksiškai sutvarkyti ir pritaikyti bendruomenei ir verslui Kėdainių miesto viešąsias erdves (miesto parko, universalaus daugiafunkcio aikštyno prieigos)</t>
  </si>
  <si>
    <t>1/~300</t>
  </si>
  <si>
    <t>Parengti nuotekų tinklų įrengimo Josvainių mstl. P.Cvirkos g. projektą</t>
  </si>
  <si>
    <t>Suprojektuoti naujus vandentiekio tinklus Kęstučio-Birutės gatvėse</t>
  </si>
  <si>
    <t>1/~328</t>
  </si>
  <si>
    <t xml:space="preserve"> 2021-ųjų m. asignavimai</t>
  </si>
  <si>
    <t>Vykdyti Krakių tvenkinio valymo darbus</t>
  </si>
  <si>
    <t xml:space="preserve">Rekonstruoti šaligatvius pagal projektą "Kėdainių miesto Birutės, J.Basanavičiaus, Dotnuvos gatvių rekonstrukcija" </t>
  </si>
  <si>
    <t>~900</t>
  </si>
  <si>
    <t xml:space="preserve">Parengti projektus ir atnaujinti hidrotechninius įrenginius </t>
  </si>
  <si>
    <t>Atnaujinimų hidrotechnikos įrenginių skaičius</t>
  </si>
  <si>
    <t>1/3000/  5000</t>
  </si>
  <si>
    <t>Įsigytos įrangos skaičius/ vidutinis atliktų ultragarsinių tyrimų skaičius</t>
  </si>
  <si>
    <t xml:space="preserve">Įsigytos įrangos skaičius /atliktų bendrųjų anestezijų skaičius per metus </t>
  </si>
  <si>
    <t xml:space="preserve">Vykdyti tinkamų ir saugių darbo sąlygų užtikrinimo, įrengiant vėdinimo bei kondicionavimo sistemas VšĮ PSPC 2022-2026 m. programą  </t>
  </si>
  <si>
    <t>Asmenų gaunančių socialines paslaugas skaičius /asmenų, kuriems teikiamos paslaugos procentas, palyginus su visais asmenimis, kuriems nustatytas paslaugos poreikis</t>
  </si>
  <si>
    <t>480/5/ 14</t>
  </si>
  <si>
    <t>Parengtos techninės dokumentacijos skaičius/ atnaujinamų objektų skaičius</t>
  </si>
  <si>
    <t>Užimta vieta 2021/2022m. LKL čempionate/ žiūrovų stebinčių rungtynes skaičiaus vidurkis/socialinių projektų krašto bendruomenei skaičius / vasaros stovyklų kėdainiečiams vaikams skaičius</t>
  </si>
  <si>
    <t>01.   02</t>
  </si>
  <si>
    <t>01.   03</t>
  </si>
  <si>
    <t>01.   04</t>
  </si>
  <si>
    <t>01.  05</t>
  </si>
  <si>
    <r>
      <t xml:space="preserve">Rekonstruoti, tvarkyti ir vykdyti gatvių priežiūrą  </t>
    </r>
    <r>
      <rPr>
        <u/>
        <sz val="10"/>
        <rFont val="Times New Roman"/>
        <family val="1"/>
        <charset val="186"/>
      </rPr>
      <t>mieste,</t>
    </r>
    <r>
      <rPr>
        <sz val="10"/>
        <rFont val="Times New Roman"/>
        <family val="1"/>
        <charset val="186"/>
      </rPr>
      <t xml:space="preserve"> atlikti kelių ir gatvių kokybės kontrolę, techninę priežiūrą, techninių projektų ekspertizę, eismo saugumo auditus                                            </t>
    </r>
    <r>
      <rPr>
        <b/>
        <sz val="10"/>
        <rFont val="Times New Roman"/>
        <family val="1"/>
        <charset val="186"/>
      </rPr>
      <t>iš kurių:</t>
    </r>
  </si>
  <si>
    <r>
      <t xml:space="preserve">Tvarkyti ir plėtoti </t>
    </r>
    <r>
      <rPr>
        <u/>
        <sz val="10"/>
        <rFont val="Times New Roman"/>
        <family val="1"/>
        <charset val="186"/>
      </rPr>
      <t>kaimiškųjų seniūnijų</t>
    </r>
    <r>
      <rPr>
        <sz val="10"/>
        <rFont val="Times New Roman"/>
        <family val="1"/>
        <charset val="186"/>
      </rPr>
      <t xml:space="preserve"> kelius ir gatves, atlikti kelių ir gatvių kokybės kontrolę, techninę priežiūrą, techninių projektų ekspertizę, eismo saugumo auditus</t>
    </r>
  </si>
  <si>
    <t>~60</t>
  </si>
  <si>
    <t>~40</t>
  </si>
  <si>
    <t xml:space="preserve">Parengti buitinių nuotekų tinklų įrengimo ir išplėtimo projektą   Surviliškio kaime </t>
  </si>
  <si>
    <t>Įrengta gręžinių/ pastatytų stočių/ siurblinių skaičius</t>
  </si>
  <si>
    <t>Suorganizuotas verslininkų pagerbimo renginys ,,Verslo diena" ir nominuoti verslininkus pagal patvirtintus konkurso nuostatus</t>
  </si>
  <si>
    <t>Koordinuoti koordinuotai teikiamas paslaugas vaikams nuo gimimo iki 18 m. ir vaiko atstovams</t>
  </si>
  <si>
    <r>
      <t>Savivaldybės biudžetas</t>
    </r>
    <r>
      <rPr>
        <b/>
        <sz val="12"/>
        <rFont val="Times New Roman"/>
        <family val="1"/>
        <charset val="186"/>
      </rPr>
      <t xml:space="preserve"> SB</t>
    </r>
  </si>
  <si>
    <r>
      <t xml:space="preserve">Valstybės biudžeto specialiosios tikslinės dotacijos lėšos </t>
    </r>
    <r>
      <rPr>
        <b/>
        <sz val="12"/>
        <rFont val="Times New Roman"/>
        <family val="1"/>
        <charset val="186"/>
      </rPr>
      <t>SBVB</t>
    </r>
  </si>
  <si>
    <r>
      <t xml:space="preserve">Aplinkos apsaugos rėmimo specialiosios programos lėšos </t>
    </r>
    <r>
      <rPr>
        <b/>
        <sz val="12"/>
        <rFont val="Times New Roman"/>
        <family val="1"/>
        <charset val="186"/>
      </rPr>
      <t>AA</t>
    </r>
  </si>
  <si>
    <r>
      <t xml:space="preserve">Iš pajamų už suteiktas paslaugas lėšos </t>
    </r>
    <r>
      <rPr>
        <b/>
        <sz val="12"/>
        <rFont val="Times New Roman"/>
        <family val="1"/>
        <charset val="186"/>
      </rPr>
      <t>ĮP</t>
    </r>
  </si>
  <si>
    <r>
      <t>Skolintos lėšos</t>
    </r>
    <r>
      <rPr>
        <b/>
        <sz val="12"/>
        <rFont val="Times New Roman"/>
        <family val="1"/>
        <charset val="186"/>
      </rPr>
      <t xml:space="preserve"> SK</t>
    </r>
  </si>
  <si>
    <r>
      <t xml:space="preserve">Kelių priežiūros ir plėtros programos lėšos </t>
    </r>
    <r>
      <rPr>
        <b/>
        <sz val="12"/>
        <rFont val="Times New Roman"/>
        <family val="1"/>
        <charset val="186"/>
      </rPr>
      <t>KPP</t>
    </r>
  </si>
  <si>
    <r>
      <t xml:space="preserve">Europos Sąjungos lėšos, užsienio fondų lėšos </t>
    </r>
    <r>
      <rPr>
        <b/>
        <sz val="12"/>
        <rFont val="Times New Roman"/>
        <family val="1"/>
        <charset val="186"/>
      </rPr>
      <t>ES</t>
    </r>
  </si>
  <si>
    <r>
      <t xml:space="preserve">Valstybės biudžeto lėšos </t>
    </r>
    <r>
      <rPr>
        <b/>
        <sz val="12"/>
        <rFont val="Times New Roman"/>
        <family val="1"/>
        <charset val="186"/>
      </rPr>
      <t>VB</t>
    </r>
  </si>
  <si>
    <r>
      <t xml:space="preserve">Privačios – investuotojų lėšos </t>
    </r>
    <r>
      <rPr>
        <b/>
        <sz val="12"/>
        <rFont val="Times New Roman"/>
        <family val="1"/>
        <charset val="186"/>
      </rPr>
      <t>PR</t>
    </r>
  </si>
  <si>
    <r>
      <t xml:space="preserve">Kiti finansavimo šaltiniai </t>
    </r>
    <r>
      <rPr>
        <b/>
        <sz val="12"/>
        <rFont val="Times New Roman"/>
        <family val="1"/>
        <charset val="186"/>
      </rPr>
      <t>KT</t>
    </r>
  </si>
  <si>
    <t xml:space="preserve">Sutvirtinti pažeistus Dotnuvėlės upelio krantus </t>
  </si>
  <si>
    <t>11 priedas</t>
  </si>
  <si>
    <t>1/100</t>
  </si>
  <si>
    <t>Parengtos investicinės dokumentacijos skaičius</t>
  </si>
  <si>
    <t>Patvirtintų  planų skaičius</t>
  </si>
  <si>
    <t>Parengtos techninės dokumentacijos skaičius /Paklota nuotekų tinklų, m</t>
  </si>
  <si>
    <t>1/~             300</t>
  </si>
  <si>
    <t xml:space="preserve">Įrengta vandentiekio ir nuotekų tinklų, m </t>
  </si>
  <si>
    <t>~3500</t>
  </si>
  <si>
    <t>15/15</t>
  </si>
  <si>
    <t xml:space="preserve">Einamaisiais metais atlikta numatytų darbų, proc. </t>
  </si>
  <si>
    <t>Naujai atvykusių dirbti  į Kėdainių PSPC bei Kėdainių ligoninę specialistų  skaičius</t>
  </si>
  <si>
    <t>Vykdyti E. sveikatos informacinės sistemos diegimo,  palaikymo ir tobulinimo VšĮ PSPC  ir VšĮ Kėdainių ligoninėje 2022-2026 m. programą</t>
  </si>
  <si>
    <t>Socialinių darbuotojų ir atvejo vadybininkų darbui su šeimomis, patiriančiomis socialinę riziką skaičius/šeimų, kurioms teikiamos paslaugos  procentas, palyginus su visomis šeimomis, kurioms nustatytas paslaugos poreikis</t>
  </si>
  <si>
    <t>04 SPORTO VEIKLOS  PLĖTRA</t>
  </si>
  <si>
    <t>Atlikti jaunimo problematikos tyrimą</t>
  </si>
  <si>
    <t>Suorganizuotų renginius skaičius</t>
  </si>
  <si>
    <t>Organizuoti Gyvūnų globos organizacijų rengiamų bešeimininkių kačių kastravimo programų įgyvendinimą</t>
  </si>
  <si>
    <t>Parengti vandentiekio ir nuotekų tinklų, nuotekų valyklos įrengimo  Langakių k. techninį projektą</t>
  </si>
  <si>
    <t>2300/   45000</t>
  </si>
  <si>
    <t xml:space="preserve">Užtikrinti 2022 metais Lietuvos Respublikos piniginės socialinės paramos nepasiturintiems gyventojams įstatymo įgyvendinimą dėl padidėjusių išlaidų būsto šildymo išlaidų kompensacijoms teikti </t>
  </si>
  <si>
    <t>Funkcijos vykdymo užtikrinimas</t>
  </si>
  <si>
    <t>Rekonstruotų griovių ilgis</t>
  </si>
  <si>
    <t xml:space="preserve">Teikti ir administruoti asmeninę pagalbą </t>
  </si>
  <si>
    <t>Kurti modernias ir šiuolaikines mokymosi erdves Kėdainių kalbų mokykloje</t>
  </si>
  <si>
    <t>Atnaujinti Kėdainių J.Paukštelio progimnazijos vidaus erdves</t>
  </si>
  <si>
    <t xml:space="preserve">SB </t>
  </si>
  <si>
    <t xml:space="preserve">Einamaisiais metais numatyta atlikti darbų, proc. </t>
  </si>
  <si>
    <t>Įkurta šiuolaikiška moderni mokymosi erdvė</t>
  </si>
  <si>
    <t>Kompensuoti socialinių įstaigų  darbuotojų važiavimo į/iš darbo išlaidas</t>
  </si>
  <si>
    <t>Darbuotojų, kuriems kompensuojamos išlaidos, skaičius</t>
  </si>
  <si>
    <t xml:space="preserve">Įrengti reikalingą infrastruktūrą atlikėjams prie Kėdainių miesto parko didžiosios scenos </t>
  </si>
  <si>
    <t>Parengta vizija/techninė dokumentacija/ įrengta persirengimo/ poilsio/laukimo infrastruktūra atlikėjams</t>
  </si>
  <si>
    <t>Kompensuoti kultūros įstaigų  darbuotojų važiavimo į/iš darbo išlaidas</t>
  </si>
  <si>
    <t>1/4</t>
  </si>
  <si>
    <t xml:space="preserve">Įgyvendinti kultūros paveldo objektų, esančių Kėdainių rajono savivaldybės teritorijoje ir kultūros paveldo statinių, esančių Kėdainių senamiesčio dalyje išsaugojimo darbų finansavimo programą </t>
  </si>
  <si>
    <t>Tvarkomų kultūros paveldo objektų ar kultūros paveldo statinių skaičius</t>
  </si>
  <si>
    <t>~1500</t>
  </si>
  <si>
    <t>27/23</t>
  </si>
  <si>
    <t>1 priedas</t>
  </si>
  <si>
    <t>2 priedas</t>
  </si>
  <si>
    <t>3 priedas</t>
  </si>
  <si>
    <t>4 priedas</t>
  </si>
  <si>
    <t>5 priedas</t>
  </si>
  <si>
    <t>6 priedas</t>
  </si>
  <si>
    <t>7 priedas</t>
  </si>
  <si>
    <t>8 priedas</t>
  </si>
  <si>
    <t>9 priedas</t>
  </si>
  <si>
    <t>10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</si>
</sst>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48"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sz val="8"/>
      <name val="Times New Roman"/>
      <family val="1"/>
      <charset val="186"/>
    </font>
    <font>
      <b/>
      <sz val="10"/>
      <name val="Times New Roman"/>
      <family val="1"/>
      <charset val="186"/>
    </font>
    <font>
      <i/>
      <sz val="9"/>
      <name val="Times New Roman"/>
      <family val="1"/>
      <charset val="186"/>
    </font>
    <font>
      <i/>
      <sz val="10"/>
      <name val="Times New Roman"/>
      <family val="1"/>
      <charset val="186"/>
    </font>
    <font>
      <sz val="10"/>
      <name val="Arial"/>
      <family val="2"/>
      <charset val="186"/>
    </font>
    <font>
      <b/>
      <sz val="11"/>
      <name val="Times New Roman"/>
      <family val="1"/>
      <charset val="186"/>
    </font>
    <font>
      <b/>
      <sz val="8"/>
      <name val="Times New Roman"/>
      <family val="1"/>
      <charset val="186"/>
    </font>
    <font>
      <sz val="12"/>
      <name val="Times New Roman"/>
      <family val="1"/>
      <charset val="186"/>
    </font>
    <font>
      <i/>
      <sz val="10"/>
      <name val="Arial"/>
      <family val="2"/>
      <charset val="186"/>
    </font>
    <font>
      <b/>
      <sz val="10"/>
      <name val="Times New Roman"/>
      <family val="1"/>
    </font>
    <font>
      <b/>
      <sz val="9"/>
      <name val="Times New Roman"/>
      <family val="1"/>
    </font>
    <font>
      <sz val="9"/>
      <name val="Times New Roman"/>
      <family val="1"/>
    </font>
    <font>
      <sz val="8"/>
      <name val="Arial"/>
      <family val="2"/>
      <charset val="186"/>
    </font>
    <font>
      <b/>
      <sz val="7"/>
      <name val="Times New Roman"/>
      <family val="1"/>
      <charset val="186"/>
    </font>
    <font>
      <sz val="11"/>
      <name val="Times New Roman"/>
      <family val="1"/>
      <charset val="186"/>
    </font>
    <font>
      <i/>
      <sz val="8"/>
      <name val="Times New Roman"/>
      <family val="1"/>
      <charset val="186"/>
    </font>
    <font>
      <sz val="11"/>
      <name val="Arial"/>
      <family val="2"/>
      <charset val="186"/>
    </font>
    <font>
      <sz val="7"/>
      <name val="Times New Roman"/>
      <family val="1"/>
      <charset val="186"/>
    </font>
    <font>
      <u/>
      <sz val="10"/>
      <name val="Times New Roman"/>
      <family val="1"/>
      <charset val="186"/>
    </font>
    <font>
      <sz val="10"/>
      <name val="Times New Roman"/>
      <family val="1"/>
    </font>
    <font>
      <b/>
      <sz val="12"/>
      <name val="Times New Roman"/>
      <family val="1"/>
    </font>
    <font>
      <b/>
      <sz val="11"/>
      <name val="Times New Roman"/>
      <family val="1"/>
    </font>
    <font>
      <i/>
      <sz val="9"/>
      <name val="Times New Roman"/>
      <family val="1"/>
    </font>
    <font>
      <i/>
      <sz val="10"/>
      <name val="Times New Roman"/>
      <family val="1"/>
    </font>
    <font>
      <i/>
      <sz val="7"/>
      <name val="Times New Roman"/>
      <family val="1"/>
    </font>
    <font>
      <u/>
      <sz val="10"/>
      <name val="Times New Roman"/>
      <family val="1"/>
    </font>
    <font>
      <sz val="10"/>
      <color rgb="FF0070C0"/>
      <name val="Times New Roman"/>
      <family val="1"/>
      <charset val="186"/>
    </font>
    <font>
      <sz val="10"/>
      <color theme="0"/>
      <name val="Times New Roman"/>
      <family val="1"/>
      <charset val="186"/>
    </font>
    <font>
      <sz val="10"/>
      <color theme="1"/>
      <name val="Times New Roman"/>
      <family val="1"/>
    </font>
    <font>
      <sz val="10"/>
      <color rgb="FFFF0000"/>
      <name val="Arial"/>
      <family val="2"/>
      <charset val="186"/>
    </font>
    <font>
      <sz val="10"/>
      <color rgb="FF00B050"/>
      <name val="Times New Roman"/>
      <family val="1"/>
      <charset val="186"/>
    </font>
    <font>
      <sz val="10"/>
      <color theme="1"/>
      <name val="Times New Roman"/>
      <family val="1"/>
      <charset val="186"/>
    </font>
    <font>
      <sz val="10"/>
      <color rgb="FF0070C0"/>
      <name val="Arial"/>
      <family val="2"/>
      <charset val="186"/>
    </font>
    <font>
      <i/>
      <u/>
      <sz val="10"/>
      <name val="Times New Roman"/>
      <family val="1"/>
      <charset val="186"/>
    </font>
    <font>
      <sz val="9"/>
      <color theme="1"/>
      <name val="Times New Roman"/>
      <family val="1"/>
      <charset val="186"/>
    </font>
    <font>
      <b/>
      <sz val="9"/>
      <color theme="1"/>
      <name val="Times New Roman"/>
      <family val="1"/>
      <charset val="186"/>
    </font>
    <font>
      <i/>
      <u/>
      <sz val="9"/>
      <name val="Times New Roman"/>
      <family val="1"/>
      <charset val="186"/>
    </font>
    <font>
      <i/>
      <u/>
      <sz val="8"/>
      <name val="Times New Roman"/>
      <family val="1"/>
      <charset val="186"/>
    </font>
    <font>
      <sz val="12"/>
      <name val="Times New Roman"/>
      <family val="1"/>
    </font>
    <font>
      <sz val="10"/>
      <color rgb="FFFF0000"/>
      <name val="Times New Roman"/>
      <family val="1"/>
    </font>
    <font>
      <sz val="9"/>
      <color rgb="FFFF0000"/>
      <name val="Times New Roman"/>
      <family val="1"/>
      <charset val="186"/>
    </font>
    <font>
      <i/>
      <sz val="8"/>
      <name val="Times New Roman"/>
      <family val="1"/>
    </font>
    <font>
      <b/>
      <sz val="10"/>
      <name val="Arial"/>
      <family val="2"/>
      <charset val="186"/>
    </font>
  </fonts>
  <fills count="16">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26"/>
      </patternFill>
    </fill>
    <fill>
      <patternFill patternType="solid">
        <fgColor theme="0"/>
        <bgColor indexed="26"/>
      </patternFill>
    </fill>
    <fill>
      <patternFill patternType="solid">
        <fgColor theme="9" tint="0.59999389629810485"/>
        <bgColor indexed="9"/>
      </patternFill>
    </fill>
    <fill>
      <patternFill patternType="solid">
        <fgColor theme="9" tint="0.39997558519241921"/>
        <bgColor indexed="9"/>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medium">
        <color indexed="64"/>
      </left>
      <right/>
      <top style="thin">
        <color indexed="64"/>
      </top>
      <bottom style="thin">
        <color indexed="64"/>
      </bottom>
      <diagonal/>
    </border>
  </borders>
  <cellStyleXfs count="11">
    <xf numFmtId="0" fontId="0" fillId="0" borderId="0"/>
    <xf numFmtId="0" fontId="9" fillId="0" borderId="0"/>
    <xf numFmtId="0" fontId="1" fillId="0" borderId="0"/>
    <xf numFmtId="164" fontId="9" fillId="0" borderId="0" applyFont="0" applyFill="0" applyBorder="0" applyAlignment="0" applyProtection="0"/>
    <xf numFmtId="0" fontId="9" fillId="0" borderId="0"/>
    <xf numFmtId="0" fontId="9" fillId="0" borderId="0"/>
    <xf numFmtId="0" fontId="1"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960">
    <xf numFmtId="0" fontId="0" fillId="0" borderId="0" xfId="0"/>
    <xf numFmtId="0" fontId="2" fillId="2" borderId="1" xfId="0" applyFont="1" applyFill="1" applyBorder="1" applyAlignment="1">
      <alignment vertical="top" wrapText="1"/>
    </xf>
    <xf numFmtId="165" fontId="2" fillId="2" borderId="1" xfId="0" applyNumberFormat="1" applyFont="1" applyFill="1" applyBorder="1" applyAlignment="1">
      <alignment horizontal="left" vertical="top" wrapText="1"/>
    </xf>
    <xf numFmtId="0" fontId="9" fillId="0" borderId="0" xfId="0" applyFont="1"/>
    <xf numFmtId="0" fontId="1"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49" fontId="6" fillId="0" borderId="1" xfId="0" applyNumberFormat="1" applyFont="1" applyBorder="1" applyAlignment="1">
      <alignment vertical="top" wrapText="1"/>
    </xf>
    <xf numFmtId="0" fontId="16" fillId="0" borderId="0" xfId="0" applyFont="1" applyAlignment="1">
      <alignment wrapText="1"/>
    </xf>
    <xf numFmtId="0" fontId="15" fillId="0" borderId="0" xfId="0" applyFont="1" applyAlignment="1">
      <alignment wrapText="1"/>
    </xf>
    <xf numFmtId="0" fontId="9" fillId="2" borderId="0" xfId="0" applyFont="1" applyFill="1"/>
    <xf numFmtId="0" fontId="9" fillId="2" borderId="0" xfId="0" applyFont="1" applyFill="1" applyAlignment="1">
      <alignment horizontal="center"/>
    </xf>
    <xf numFmtId="3" fontId="2" fillId="2" borderId="1" xfId="0" applyNumberFormat="1" applyFont="1" applyFill="1" applyBorder="1" applyAlignment="1">
      <alignment horizontal="right" vertical="top" wrapText="1"/>
    </xf>
    <xf numFmtId="3" fontId="2" fillId="2" borderId="1" xfId="0" applyNumberFormat="1" applyFont="1" applyFill="1" applyBorder="1" applyAlignment="1">
      <alignment vertical="top" wrapText="1"/>
    </xf>
    <xf numFmtId="0" fontId="9" fillId="0" borderId="0" xfId="0" applyFont="1" applyAlignment="1">
      <alignment horizontal="left"/>
    </xf>
    <xf numFmtId="0" fontId="2" fillId="2" borderId="0" xfId="0" applyFont="1" applyFill="1"/>
    <xf numFmtId="0" fontId="13" fillId="2" borderId="0" xfId="0" applyFont="1" applyFill="1"/>
    <xf numFmtId="49" fontId="6" fillId="2" borderId="1" xfId="0" applyNumberFormat="1" applyFont="1" applyFill="1" applyBorder="1" applyAlignment="1">
      <alignment horizontal="right" vertical="top" wrapText="1"/>
    </xf>
    <xf numFmtId="49" fontId="1" fillId="2" borderId="1" xfId="0" applyNumberFormat="1" applyFont="1" applyFill="1" applyBorder="1" applyAlignment="1">
      <alignment horizontal="left" vertical="top" wrapText="1"/>
    </xf>
    <xf numFmtId="165" fontId="18" fillId="0" borderId="1" xfId="0" applyNumberFormat="1" applyFont="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0" fontId="1" fillId="3" borderId="1" xfId="0" applyFont="1" applyFill="1" applyBorder="1" applyAlignment="1">
      <alignment horizontal="left" vertical="top" wrapText="1"/>
    </xf>
    <xf numFmtId="165" fontId="11" fillId="0" borderId="1" xfId="0" applyNumberFormat="1" applyFont="1" applyBorder="1" applyAlignment="1">
      <alignment horizontal="left" vertical="top" wrapText="1"/>
    </xf>
    <xf numFmtId="0" fontId="1" fillId="0" borderId="1" xfId="0" applyFont="1" applyBorder="1" applyAlignment="1">
      <alignment horizontal="righ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49" fontId="1" fillId="0" borderId="0" xfId="0" applyNumberFormat="1" applyFont="1" applyAlignment="1">
      <alignment vertical="top" wrapText="1"/>
    </xf>
    <xf numFmtId="49" fontId="3" fillId="0" borderId="6" xfId="0" applyNumberFormat="1" applyFont="1" applyBorder="1" applyAlignment="1">
      <alignment horizontal="right" vertical="top" wrapText="1"/>
    </xf>
    <xf numFmtId="49" fontId="1" fillId="3"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textRotation="90" wrapText="1"/>
    </xf>
    <xf numFmtId="49" fontId="1" fillId="2" borderId="1" xfId="0" applyNumberFormat="1" applyFont="1" applyFill="1" applyBorder="1" applyAlignment="1">
      <alignment horizontal="center" vertical="center" textRotation="90" wrapText="1"/>
    </xf>
    <xf numFmtId="49" fontId="10" fillId="2" borderId="1" xfId="0" applyNumberFormat="1" applyFont="1" applyFill="1" applyBorder="1" applyAlignment="1">
      <alignment horizontal="center" vertical="center" textRotation="90" wrapText="1"/>
    </xf>
    <xf numFmtId="0" fontId="9" fillId="0" borderId="0" xfId="0" applyFont="1" applyAlignment="1">
      <alignment horizontal="right"/>
    </xf>
    <xf numFmtId="165" fontId="1" fillId="5" borderId="1" xfId="0" applyNumberFormat="1" applyFont="1" applyFill="1" applyBorder="1" applyAlignment="1">
      <alignment vertical="top" wrapText="1"/>
    </xf>
    <xf numFmtId="3" fontId="1" fillId="5" borderId="1" xfId="0" applyNumberFormat="1" applyFont="1" applyFill="1" applyBorder="1" applyAlignment="1">
      <alignment horizontal="left" vertical="top" wrapText="1"/>
    </xf>
    <xf numFmtId="49" fontId="10" fillId="0" borderId="6" xfId="0" applyNumberFormat="1" applyFont="1" applyBorder="1" applyAlignment="1">
      <alignment horizontal="right" vertical="top" wrapText="1"/>
    </xf>
    <xf numFmtId="165" fontId="11" fillId="5" borderId="1" xfId="0" applyNumberFormat="1" applyFont="1" applyFill="1" applyBorder="1" applyAlignment="1">
      <alignment horizontal="left" vertical="top" wrapText="1"/>
    </xf>
    <xf numFmtId="49" fontId="10" fillId="0" borderId="1" xfId="6" applyNumberFormat="1" applyFont="1" applyBorder="1" applyAlignment="1">
      <alignment horizontal="right" wrapText="1"/>
    </xf>
    <xf numFmtId="0" fontId="6" fillId="0" borderId="1" xfId="6" applyFont="1" applyBorder="1" applyAlignment="1">
      <alignment horizontal="left" wrapText="1"/>
    </xf>
    <xf numFmtId="0" fontId="6" fillId="0" borderId="1" xfId="6" applyFont="1" applyBorder="1" applyAlignment="1">
      <alignment horizontal="right" wrapText="1"/>
    </xf>
    <xf numFmtId="0" fontId="5" fillId="5" borderId="1" xfId="6" applyFont="1" applyFill="1" applyBorder="1" applyAlignment="1">
      <alignment horizontal="right" vertical="top" wrapText="1"/>
    </xf>
    <xf numFmtId="165" fontId="10" fillId="5" borderId="1" xfId="0" applyNumberFormat="1" applyFont="1" applyFill="1" applyBorder="1" applyAlignment="1">
      <alignment horizontal="left" vertical="top" wrapText="1"/>
    </xf>
    <xf numFmtId="49" fontId="3" fillId="5" borderId="1" xfId="0" applyNumberFormat="1" applyFont="1" applyFill="1" applyBorder="1" applyAlignment="1">
      <alignment horizontal="right" vertical="top" wrapText="1"/>
    </xf>
    <xf numFmtId="166" fontId="1" fillId="0" borderId="1" xfId="0" applyNumberFormat="1" applyFont="1" applyBorder="1" applyAlignment="1">
      <alignment horizontal="right" vertical="top" wrapText="1"/>
    </xf>
    <xf numFmtId="166" fontId="1" fillId="0" borderId="1" xfId="4" applyNumberFormat="1" applyFont="1" applyBorder="1" applyAlignment="1">
      <alignment wrapText="1"/>
    </xf>
    <xf numFmtId="166" fontId="3" fillId="2" borderId="1" xfId="0" applyNumberFormat="1" applyFont="1" applyFill="1" applyBorder="1" applyAlignment="1">
      <alignment horizontal="right" vertical="center" wrapText="1"/>
    </xf>
    <xf numFmtId="0" fontId="5" fillId="2" borderId="1" xfId="0" applyFont="1" applyFill="1" applyBorder="1" applyAlignment="1">
      <alignment horizontal="right" vertical="top" wrapText="1"/>
    </xf>
    <xf numFmtId="0" fontId="5" fillId="2" borderId="0" xfId="0" applyFont="1" applyFill="1" applyAlignment="1">
      <alignment horizontal="right"/>
    </xf>
    <xf numFmtId="166" fontId="6" fillId="5" borderId="1" xfId="0" applyNumberFormat="1" applyFont="1" applyFill="1" applyBorder="1" applyAlignment="1">
      <alignment vertical="top" wrapText="1"/>
    </xf>
    <xf numFmtId="49" fontId="1" fillId="0" borderId="0" xfId="0" applyNumberFormat="1" applyFont="1" applyAlignment="1">
      <alignment horizontal="center" vertical="top" wrapText="1"/>
    </xf>
    <xf numFmtId="49" fontId="6" fillId="5" borderId="1" xfId="0" applyNumberFormat="1" applyFont="1" applyFill="1" applyBorder="1" applyAlignment="1">
      <alignment horizontal="center" vertical="top" wrapText="1"/>
    </xf>
    <xf numFmtId="166" fontId="4" fillId="6" borderId="1" xfId="6" applyNumberFormat="1" applyFont="1" applyFill="1" applyBorder="1" applyAlignment="1">
      <alignment vertical="top" wrapText="1"/>
    </xf>
    <xf numFmtId="166" fontId="10" fillId="6" borderId="1" xfId="6" applyNumberFormat="1" applyFont="1" applyFill="1" applyBorder="1" applyAlignment="1">
      <alignment vertical="top" wrapText="1"/>
    </xf>
    <xf numFmtId="166" fontId="6" fillId="6" borderId="1" xfId="6" applyNumberFormat="1" applyFont="1" applyFill="1" applyBorder="1" applyAlignment="1">
      <alignment vertical="top" wrapText="1"/>
    </xf>
    <xf numFmtId="0" fontId="9" fillId="5" borderId="0" xfId="0" applyFont="1" applyFill="1"/>
    <xf numFmtId="166" fontId="18" fillId="5" borderId="1" xfId="0" applyNumberFormat="1" applyFont="1" applyFill="1" applyBorder="1" applyAlignment="1">
      <alignment horizontal="right" vertical="top" wrapText="1"/>
    </xf>
    <xf numFmtId="166" fontId="2" fillId="2" borderId="0" xfId="0" applyNumberFormat="1" applyFont="1" applyFill="1" applyAlignment="1">
      <alignment horizontal="left" vertical="top" wrapText="1"/>
    </xf>
    <xf numFmtId="49" fontId="6" fillId="0" borderId="8" xfId="0" applyNumberFormat="1" applyFont="1" applyBorder="1" applyAlignment="1">
      <alignment horizontal="center" vertical="top" wrapText="1"/>
    </xf>
    <xf numFmtId="49" fontId="10" fillId="0" borderId="8" xfId="0" applyNumberFormat="1" applyFont="1" applyBorder="1" applyAlignment="1">
      <alignment horizontal="right" vertical="top" wrapText="1"/>
    </xf>
    <xf numFmtId="49" fontId="10" fillId="2" borderId="8" xfId="0" applyNumberFormat="1" applyFont="1" applyFill="1" applyBorder="1" applyAlignment="1">
      <alignment horizontal="center" vertical="center" textRotation="90" wrapText="1"/>
    </xf>
    <xf numFmtId="49" fontId="6" fillId="5" borderId="1" xfId="0" applyNumberFormat="1" applyFont="1" applyFill="1" applyBorder="1" applyAlignment="1">
      <alignment vertical="top" wrapText="1"/>
    </xf>
    <xf numFmtId="0" fontId="10" fillId="0" borderId="1" xfId="6" applyFont="1" applyBorder="1" applyAlignment="1">
      <alignment horizontal="left" wrapText="1"/>
    </xf>
    <xf numFmtId="49" fontId="4" fillId="6" borderId="1" xfId="0" applyNumberFormat="1" applyFont="1" applyFill="1" applyBorder="1" applyAlignment="1">
      <alignment horizontal="right" vertical="center" wrapText="1"/>
    </xf>
    <xf numFmtId="0" fontId="6" fillId="5" borderId="1" xfId="0" applyFont="1" applyFill="1" applyBorder="1" applyAlignment="1">
      <alignment horizontal="right" vertical="top" wrapText="1"/>
    </xf>
    <xf numFmtId="166" fontId="22" fillId="5" borderId="1" xfId="0" applyNumberFormat="1" applyFont="1" applyFill="1" applyBorder="1" applyAlignment="1">
      <alignment horizontal="right" vertical="top" wrapText="1"/>
    </xf>
    <xf numFmtId="49" fontId="6" fillId="5" borderId="1" xfId="0" applyNumberFormat="1" applyFont="1" applyFill="1" applyBorder="1" applyAlignment="1">
      <alignment horizontal="left" vertical="center" wrapText="1"/>
    </xf>
    <xf numFmtId="3" fontId="2" fillId="5" borderId="1" xfId="0" applyNumberFormat="1" applyFont="1" applyFill="1" applyBorder="1" applyAlignment="1">
      <alignment vertical="top" wrapText="1"/>
    </xf>
    <xf numFmtId="49"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center" vertical="center" wrapText="1"/>
    </xf>
    <xf numFmtId="166" fontId="6" fillId="5" borderId="1" xfId="0" applyNumberFormat="1" applyFont="1" applyFill="1" applyBorder="1" applyAlignment="1">
      <alignment horizontal="right" vertical="top" wrapText="1"/>
    </xf>
    <xf numFmtId="49" fontId="7" fillId="0" borderId="1" xfId="0" applyNumberFormat="1" applyFont="1" applyBorder="1" applyAlignment="1">
      <alignment horizontal="right" vertical="top" wrapText="1"/>
    </xf>
    <xf numFmtId="0" fontId="7" fillId="0" borderId="1" xfId="0" applyFont="1" applyBorder="1" applyAlignment="1">
      <alignment horizontal="right" vertical="top" wrapText="1"/>
    </xf>
    <xf numFmtId="166" fontId="8" fillId="5" borderId="1" xfId="0" applyNumberFormat="1" applyFont="1" applyFill="1" applyBorder="1" applyAlignment="1">
      <alignment vertical="top" wrapText="1"/>
    </xf>
    <xf numFmtId="4" fontId="5" fillId="5" borderId="1" xfId="0" applyNumberFormat="1" applyFont="1" applyFill="1" applyBorder="1" applyAlignment="1">
      <alignment horizontal="left" vertical="top" wrapText="1"/>
    </xf>
    <xf numFmtId="4"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textRotation="90" wrapText="1"/>
    </xf>
    <xf numFmtId="49" fontId="1" fillId="5" borderId="1" xfId="0" applyNumberFormat="1" applyFont="1" applyFill="1" applyBorder="1" applyAlignment="1">
      <alignment horizontal="center" vertical="center" textRotation="90" wrapText="1"/>
    </xf>
    <xf numFmtId="4" fontId="1" fillId="5" borderId="1" xfId="0" applyNumberFormat="1" applyFont="1" applyFill="1" applyBorder="1" applyAlignment="1">
      <alignment vertical="top" wrapText="1"/>
    </xf>
    <xf numFmtId="4" fontId="1" fillId="5" borderId="1" xfId="0" applyNumberFormat="1" applyFont="1" applyFill="1" applyBorder="1" applyAlignment="1">
      <alignment horizontal="right" vertical="top" wrapText="1"/>
    </xf>
    <xf numFmtId="49" fontId="3" fillId="5" borderId="1" xfId="0" applyNumberFormat="1" applyFont="1" applyFill="1" applyBorder="1" applyAlignment="1">
      <alignment vertical="top" wrapText="1"/>
    </xf>
    <xf numFmtId="165" fontId="3" fillId="5" borderId="1" xfId="0" applyNumberFormat="1" applyFont="1" applyFill="1" applyBorder="1" applyAlignment="1">
      <alignment horizontal="left" vertical="top" wrapText="1"/>
    </xf>
    <xf numFmtId="165" fontId="18" fillId="5" borderId="1" xfId="0" applyNumberFormat="1" applyFont="1" applyFill="1" applyBorder="1" applyAlignment="1">
      <alignment horizontal="left" vertical="top" wrapText="1"/>
    </xf>
    <xf numFmtId="166" fontId="3" fillId="5" borderId="1" xfId="0" applyNumberFormat="1" applyFont="1" applyFill="1" applyBorder="1" applyAlignment="1">
      <alignment horizontal="right" vertical="top" wrapText="1"/>
    </xf>
    <xf numFmtId="3" fontId="2" fillId="5" borderId="1" xfId="0" applyNumberFormat="1" applyFont="1" applyFill="1" applyBorder="1" applyAlignment="1">
      <alignment horizontal="right" vertical="top" wrapText="1"/>
    </xf>
    <xf numFmtId="3" fontId="5" fillId="5" borderId="1" xfId="0" applyNumberFormat="1" applyFont="1" applyFill="1" applyBorder="1" applyAlignment="1">
      <alignment horizontal="right" vertical="top" wrapText="1"/>
    </xf>
    <xf numFmtId="166" fontId="24" fillId="5" borderId="1" xfId="0" applyNumberFormat="1" applyFont="1" applyFill="1" applyBorder="1" applyAlignment="1">
      <alignment vertical="top" wrapText="1"/>
    </xf>
    <xf numFmtId="0" fontId="9" fillId="5" borderId="0" xfId="0" applyFont="1" applyFill="1" applyAlignment="1">
      <alignment horizontal="right"/>
    </xf>
    <xf numFmtId="166" fontId="6" fillId="9" borderId="1" xfId="0" applyNumberFormat="1" applyFont="1" applyFill="1" applyBorder="1" applyAlignment="1">
      <alignment vertical="top" wrapText="1"/>
    </xf>
    <xf numFmtId="166" fontId="6" fillId="9" borderId="1" xfId="0" applyNumberFormat="1" applyFont="1" applyFill="1" applyBorder="1" applyAlignment="1">
      <alignment horizontal="right" vertical="top" wrapText="1"/>
    </xf>
    <xf numFmtId="0" fontId="1" fillId="5" borderId="0" xfId="0" applyFont="1" applyFill="1"/>
    <xf numFmtId="166" fontId="10" fillId="9" borderId="1" xfId="0" applyNumberFormat="1" applyFont="1" applyFill="1" applyBorder="1" applyAlignment="1">
      <alignment vertical="top" wrapText="1"/>
    </xf>
    <xf numFmtId="0" fontId="6" fillId="5" borderId="0" xfId="6" applyFont="1" applyFill="1" applyAlignment="1">
      <alignment horizontal="center"/>
    </xf>
    <xf numFmtId="0" fontId="6" fillId="5" borderId="0" xfId="0" applyFont="1" applyFill="1" applyAlignment="1">
      <alignment horizontal="center" vertical="center" wrapText="1"/>
    </xf>
    <xf numFmtId="166" fontId="4" fillId="9" borderId="1" xfId="0" applyNumberFormat="1" applyFont="1" applyFill="1" applyBorder="1" applyAlignment="1">
      <alignment horizontal="right" vertical="top" wrapText="1"/>
    </xf>
    <xf numFmtId="166" fontId="6" fillId="10" borderId="1" xfId="0" applyNumberFormat="1" applyFont="1" applyFill="1" applyBorder="1" applyAlignment="1">
      <alignment vertical="top" wrapText="1"/>
    </xf>
    <xf numFmtId="0" fontId="9" fillId="5" borderId="0" xfId="0" applyFont="1" applyFill="1" applyAlignment="1">
      <alignment horizontal="center"/>
    </xf>
    <xf numFmtId="0" fontId="2" fillId="5" borderId="0" xfId="0" applyFont="1" applyFill="1"/>
    <xf numFmtId="49" fontId="1" fillId="5" borderId="0" xfId="0" applyNumberFormat="1" applyFont="1" applyFill="1" applyAlignment="1">
      <alignment horizontal="center" vertical="top"/>
    </xf>
    <xf numFmtId="49" fontId="6" fillId="5" borderId="0" xfId="0" applyNumberFormat="1" applyFont="1" applyFill="1" applyAlignment="1">
      <alignment horizontal="center" vertical="top"/>
    </xf>
    <xf numFmtId="49" fontId="3" fillId="5" borderId="0" xfId="0" applyNumberFormat="1" applyFont="1" applyFill="1" applyAlignment="1">
      <alignment horizontal="center" vertical="top"/>
    </xf>
    <xf numFmtId="0" fontId="3" fillId="5" borderId="0" xfId="0" applyFont="1" applyFill="1" applyAlignment="1">
      <alignment horizontal="center" vertical="top"/>
    </xf>
    <xf numFmtId="166" fontId="1" fillId="5" borderId="1" xfId="6" applyNumberFormat="1" applyFont="1" applyFill="1" applyBorder="1" applyAlignment="1">
      <alignment vertical="top" wrapText="1"/>
    </xf>
    <xf numFmtId="49" fontId="10" fillId="0" borderId="1" xfId="6" applyNumberFormat="1" applyFont="1" applyBorder="1" applyAlignment="1">
      <alignment vertical="top" wrapText="1"/>
    </xf>
    <xf numFmtId="49" fontId="1" fillId="0" borderId="2" xfId="0" applyNumberFormat="1" applyFont="1" applyBorder="1" applyAlignment="1">
      <alignment horizontal="left" vertical="top" wrapText="1"/>
    </xf>
    <xf numFmtId="0" fontId="10" fillId="5" borderId="1" xfId="0" applyFont="1" applyFill="1" applyBorder="1" applyAlignment="1">
      <alignment horizontal="right" vertical="top" wrapText="1"/>
    </xf>
    <xf numFmtId="0" fontId="21" fillId="2" borderId="0" xfId="0" applyFont="1" applyFill="1"/>
    <xf numFmtId="49" fontId="1" fillId="0" borderId="2" xfId="0" applyNumberFormat="1" applyFont="1" applyBorder="1" applyAlignment="1">
      <alignment horizontal="right" vertical="top" wrapText="1"/>
    </xf>
    <xf numFmtId="166" fontId="1" fillId="5" borderId="1" xfId="4" applyNumberFormat="1" applyFont="1" applyFill="1" applyBorder="1" applyAlignment="1">
      <alignment vertical="top" wrapText="1"/>
    </xf>
    <xf numFmtId="0" fontId="24" fillId="0" borderId="0" xfId="0" applyFont="1" applyAlignment="1">
      <alignment vertical="top" wrapText="1"/>
    </xf>
    <xf numFmtId="49" fontId="26" fillId="0" borderId="1" xfId="0" applyNumberFormat="1" applyFont="1" applyBorder="1" applyAlignment="1">
      <alignment vertical="top" wrapText="1"/>
    </xf>
    <xf numFmtId="49" fontId="14" fillId="0" borderId="1" xfId="0" applyNumberFormat="1" applyFont="1" applyBorder="1" applyAlignment="1">
      <alignment vertical="top" wrapText="1"/>
    </xf>
    <xf numFmtId="166" fontId="24" fillId="5" borderId="1" xfId="0" applyNumberFormat="1" applyFont="1" applyFill="1" applyBorder="1" applyAlignment="1">
      <alignment horizontal="right" vertical="top" wrapText="1"/>
    </xf>
    <xf numFmtId="165" fontId="24" fillId="5" borderId="1" xfId="0" applyNumberFormat="1" applyFont="1" applyFill="1" applyBorder="1" applyAlignment="1">
      <alignment vertical="top" wrapText="1"/>
    </xf>
    <xf numFmtId="166" fontId="1" fillId="9" borderId="1" xfId="0" applyNumberFormat="1" applyFont="1" applyFill="1" applyBorder="1" applyAlignment="1">
      <alignment horizontal="right" vertical="top" wrapText="1"/>
    </xf>
    <xf numFmtId="166" fontId="1" fillId="5" borderId="1" xfId="4" applyNumberFormat="1" applyFont="1" applyFill="1" applyBorder="1" applyAlignment="1">
      <alignment horizontal="right" wrapText="1"/>
    </xf>
    <xf numFmtId="166" fontId="1" fillId="5" borderId="1" xfId="4" applyNumberFormat="1" applyFont="1" applyFill="1" applyBorder="1" applyAlignment="1">
      <alignment wrapText="1"/>
    </xf>
    <xf numFmtId="49" fontId="8" fillId="5" borderId="8" xfId="0" applyNumberFormat="1" applyFont="1" applyFill="1" applyBorder="1" applyAlignment="1">
      <alignment horizontal="center" vertical="top" wrapText="1"/>
    </xf>
    <xf numFmtId="166" fontId="24" fillId="5" borderId="1" xfId="4" applyNumberFormat="1" applyFont="1" applyFill="1" applyBorder="1" applyAlignment="1">
      <alignment horizontal="right" wrapText="1"/>
    </xf>
    <xf numFmtId="166" fontId="24" fillId="5" borderId="1" xfId="4" applyNumberFormat="1" applyFont="1" applyFill="1" applyBorder="1" applyAlignment="1">
      <alignment wrapText="1"/>
    </xf>
    <xf numFmtId="166" fontId="3" fillId="5" borderId="1" xfId="0" applyNumberFormat="1" applyFont="1" applyFill="1" applyBorder="1" applyAlignment="1">
      <alignment vertical="top" wrapText="1"/>
    </xf>
    <xf numFmtId="166" fontId="1" fillId="5" borderId="1" xfId="6" applyNumberFormat="1" applyFont="1" applyFill="1" applyBorder="1" applyAlignment="1">
      <alignment horizontal="right" vertical="top" wrapText="1"/>
    </xf>
    <xf numFmtId="166" fontId="1" fillId="9" borderId="1" xfId="0" applyNumberFormat="1" applyFont="1" applyFill="1" applyBorder="1" applyAlignment="1">
      <alignment vertical="top" wrapText="1"/>
    </xf>
    <xf numFmtId="166" fontId="10" fillId="9" borderId="1" xfId="0" applyNumberFormat="1" applyFont="1" applyFill="1" applyBorder="1" applyAlignment="1">
      <alignment horizontal="right" vertical="top" wrapText="1"/>
    </xf>
    <xf numFmtId="166" fontId="10" fillId="9" borderId="1" xfId="6" applyNumberFormat="1" applyFont="1" applyFill="1" applyBorder="1" applyAlignment="1">
      <alignment vertical="top" wrapText="1"/>
    </xf>
    <xf numFmtId="166" fontId="6" fillId="9" borderId="1" xfId="6" applyNumberFormat="1" applyFont="1" applyFill="1" applyBorder="1" applyAlignment="1">
      <alignment horizontal="right" vertical="top" wrapText="1"/>
    </xf>
    <xf numFmtId="166" fontId="10" fillId="9" borderId="1" xfId="6" applyNumberFormat="1" applyFont="1" applyFill="1" applyBorder="1" applyAlignment="1">
      <alignment horizontal="right" vertical="top" wrapText="1"/>
    </xf>
    <xf numFmtId="166" fontId="6" fillId="9" borderId="1" xfId="6" applyNumberFormat="1" applyFont="1" applyFill="1" applyBorder="1" applyAlignment="1">
      <alignment vertical="top" wrapText="1"/>
    </xf>
    <xf numFmtId="0" fontId="1" fillId="0" borderId="6"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6" fontId="1" fillId="5" borderId="1" xfId="4" applyNumberFormat="1" applyFont="1" applyFill="1" applyBorder="1" applyAlignment="1">
      <alignment horizontal="right" vertical="top" wrapText="1"/>
    </xf>
    <xf numFmtId="0" fontId="6" fillId="5" borderId="0" xfId="0" applyFont="1" applyFill="1" applyAlignment="1">
      <alignment horizontal="right" vertical="center" wrapText="1"/>
    </xf>
    <xf numFmtId="166" fontId="1" fillId="5" borderId="1" xfId="0" applyNumberFormat="1" applyFont="1" applyFill="1" applyBorder="1" applyAlignment="1">
      <alignment vertical="top"/>
    </xf>
    <xf numFmtId="0" fontId="6" fillId="5" borderId="0" xfId="0" applyFont="1" applyFill="1" applyAlignment="1">
      <alignment vertical="center" wrapText="1"/>
    </xf>
    <xf numFmtId="0" fontId="6" fillId="5" borderId="0" xfId="0" applyFont="1" applyFill="1" applyAlignment="1">
      <alignment horizontal="left" vertical="center" wrapText="1"/>
    </xf>
    <xf numFmtId="0" fontId="9" fillId="5" borderId="0" xfId="0" applyFont="1" applyFill="1" applyAlignment="1">
      <alignment horizontal="left"/>
    </xf>
    <xf numFmtId="0" fontId="2" fillId="0" borderId="0" xfId="0" applyFont="1" applyBorder="1" applyAlignment="1">
      <alignment wrapText="1"/>
    </xf>
    <xf numFmtId="0" fontId="1" fillId="5" borderId="0" xfId="0" applyFont="1" applyFill="1" applyAlignment="1">
      <alignment wrapText="1"/>
    </xf>
    <xf numFmtId="166" fontId="14" fillId="9" borderId="1" xfId="0" applyNumberFormat="1" applyFont="1" applyFill="1" applyBorder="1" applyAlignment="1">
      <alignment vertical="top" wrapText="1"/>
    </xf>
    <xf numFmtId="166" fontId="10" fillId="9" borderId="8" xfId="0" applyNumberFormat="1" applyFont="1" applyFill="1" applyBorder="1" applyAlignment="1">
      <alignment vertical="top" wrapText="1"/>
    </xf>
    <xf numFmtId="49" fontId="6" fillId="5" borderId="0" xfId="6" applyNumberFormat="1" applyFont="1" applyFill="1" applyAlignment="1">
      <alignment horizontal="right"/>
    </xf>
    <xf numFmtId="49" fontId="6" fillId="5" borderId="0" xfId="6" applyNumberFormat="1" applyFont="1" applyFill="1" applyAlignment="1">
      <alignment horizontal="center"/>
    </xf>
    <xf numFmtId="0" fontId="6" fillId="5" borderId="0" xfId="6" applyFont="1" applyFill="1" applyAlignment="1">
      <alignment horizontal="left"/>
    </xf>
    <xf numFmtId="0" fontId="1" fillId="9" borderId="1" xfId="0" applyFont="1" applyFill="1" applyBorder="1" applyAlignment="1">
      <alignment horizontal="left" vertical="top" wrapText="1"/>
    </xf>
    <xf numFmtId="49" fontId="7" fillId="5" borderId="8" xfId="0" applyNumberFormat="1" applyFont="1" applyFill="1" applyBorder="1" applyAlignment="1">
      <alignment horizontal="center" vertical="top" wrapText="1"/>
    </xf>
    <xf numFmtId="166" fontId="1" fillId="0" borderId="0" xfId="0" applyNumberFormat="1" applyFont="1" applyAlignment="1">
      <alignment horizontal="left" vertical="top" wrapText="1"/>
    </xf>
    <xf numFmtId="0" fontId="14" fillId="0" borderId="0" xfId="0" applyFont="1" applyAlignment="1">
      <alignment vertical="top" wrapText="1"/>
    </xf>
    <xf numFmtId="0" fontId="27" fillId="5" borderId="1" xfId="0" applyFont="1" applyFill="1" applyBorder="1" applyAlignment="1">
      <alignment vertical="top" wrapText="1"/>
    </xf>
    <xf numFmtId="166" fontId="2" fillId="2" borderId="0" xfId="0" applyNumberFormat="1" applyFont="1" applyFill="1" applyAlignment="1">
      <alignment horizontal="right" vertical="top" wrapText="1"/>
    </xf>
    <xf numFmtId="166" fontId="5" fillId="2" borderId="0" xfId="0" applyNumberFormat="1" applyFont="1" applyFill="1" applyAlignment="1">
      <alignment horizontal="right" vertical="top" wrapText="1"/>
    </xf>
    <xf numFmtId="166" fontId="5" fillId="2" borderId="0" xfId="0" applyNumberFormat="1" applyFont="1" applyFill="1" applyAlignment="1">
      <alignment horizontal="right" vertical="top" textRotation="90" wrapText="1"/>
    </xf>
    <xf numFmtId="0" fontId="1" fillId="0" borderId="1" xfId="0" applyFont="1" applyBorder="1" applyAlignment="1" applyProtection="1">
      <alignment vertical="top" wrapText="1"/>
      <protection hidden="1"/>
    </xf>
    <xf numFmtId="0" fontId="24" fillId="0" borderId="0" xfId="0" applyFont="1" applyAlignment="1">
      <alignment horizontal="center" vertical="top" wrapText="1"/>
    </xf>
    <xf numFmtId="0" fontId="24" fillId="0" borderId="0" xfId="0" applyFont="1"/>
    <xf numFmtId="49" fontId="14" fillId="5" borderId="1" xfId="0" applyNumberFormat="1" applyFont="1" applyFill="1" applyBorder="1" applyAlignment="1">
      <alignment horizontal="center" vertical="top" wrapText="1"/>
    </xf>
    <xf numFmtId="0" fontId="26" fillId="0" borderId="0" xfId="0" applyFont="1"/>
    <xf numFmtId="49" fontId="14" fillId="0" borderId="1" xfId="0" applyNumberFormat="1" applyFont="1" applyBorder="1" applyAlignment="1">
      <alignment horizontal="center" vertical="top" wrapText="1"/>
    </xf>
    <xf numFmtId="166" fontId="14" fillId="9" borderId="1" xfId="0" applyNumberFormat="1" applyFont="1" applyFill="1" applyBorder="1" applyAlignment="1">
      <alignment vertical="top"/>
    </xf>
    <xf numFmtId="166" fontId="24" fillId="0" borderId="1" xfId="0" applyNumberFormat="1" applyFont="1" applyBorder="1" applyAlignment="1">
      <alignment vertical="top" wrapText="1"/>
    </xf>
    <xf numFmtId="166" fontId="24" fillId="5" borderId="1" xfId="0" applyNumberFormat="1" applyFont="1" applyFill="1" applyBorder="1" applyAlignment="1">
      <alignment vertical="top"/>
    </xf>
    <xf numFmtId="166" fontId="24" fillId="5" borderId="1" xfId="4" applyNumberFormat="1" applyFont="1" applyFill="1" applyBorder="1" applyAlignment="1">
      <alignment horizontal="right" vertical="top" wrapText="1"/>
    </xf>
    <xf numFmtId="166" fontId="24" fillId="5" borderId="1" xfId="4" applyNumberFormat="1" applyFont="1" applyFill="1" applyBorder="1" applyAlignment="1">
      <alignment vertical="top" wrapText="1"/>
    </xf>
    <xf numFmtId="166" fontId="24" fillId="0" borderId="1" xfId="4" applyNumberFormat="1" applyFont="1" applyBorder="1" applyAlignment="1">
      <alignment vertical="top" wrapText="1"/>
    </xf>
    <xf numFmtId="49" fontId="16" fillId="0" borderId="0" xfId="0" applyNumberFormat="1" applyFont="1" applyAlignment="1">
      <alignment wrapText="1"/>
    </xf>
    <xf numFmtId="0" fontId="24" fillId="0" borderId="0" xfId="4" applyFont="1" applyAlignment="1">
      <alignment vertical="top" wrapText="1"/>
    </xf>
    <xf numFmtId="0" fontId="14" fillId="0" borderId="1" xfId="4" applyFont="1" applyBorder="1" applyAlignment="1">
      <alignment vertical="top" wrapText="1"/>
    </xf>
    <xf numFmtId="49" fontId="24" fillId="0" borderId="1" xfId="4" applyNumberFormat="1" applyFont="1" applyBorder="1" applyAlignment="1">
      <alignment horizontal="right" vertical="top" wrapText="1"/>
    </xf>
    <xf numFmtId="0" fontId="24" fillId="0" borderId="8" xfId="4" applyFont="1" applyBorder="1" applyAlignment="1">
      <alignment vertical="top" wrapText="1"/>
    </xf>
    <xf numFmtId="166" fontId="14" fillId="0" borderId="1" xfId="4" applyNumberFormat="1" applyFont="1" applyBorder="1" applyAlignment="1">
      <alignment vertical="top" wrapText="1"/>
    </xf>
    <xf numFmtId="0" fontId="24" fillId="0" borderId="1" xfId="4" applyFont="1" applyBorder="1" applyAlignment="1">
      <alignment horizontal="right" vertical="top" wrapText="1"/>
    </xf>
    <xf numFmtId="0" fontId="24" fillId="0" borderId="1" xfId="4" applyFont="1" applyBorder="1" applyAlignment="1">
      <alignment horizontal="center" vertical="top" wrapText="1"/>
    </xf>
    <xf numFmtId="49" fontId="24" fillId="0" borderId="1" xfId="4" applyNumberFormat="1" applyFont="1" applyBorder="1" applyAlignment="1">
      <alignment horizontal="center" vertical="top" wrapText="1"/>
    </xf>
    <xf numFmtId="49" fontId="24" fillId="5" borderId="0" xfId="0" applyNumberFormat="1" applyFont="1" applyFill="1" applyAlignment="1">
      <alignment wrapText="1"/>
    </xf>
    <xf numFmtId="0" fontId="24" fillId="5" borderId="0" xfId="0" applyFont="1" applyFill="1" applyAlignment="1">
      <alignment wrapText="1"/>
    </xf>
    <xf numFmtId="49" fontId="14" fillId="5" borderId="0" xfId="0" applyNumberFormat="1" applyFont="1" applyFill="1" applyAlignment="1">
      <alignment horizontal="center"/>
    </xf>
    <xf numFmtId="0" fontId="14" fillId="5" borderId="0" xfId="0" applyFont="1" applyFill="1" applyAlignment="1">
      <alignment horizontal="center"/>
    </xf>
    <xf numFmtId="49" fontId="14" fillId="0" borderId="1" xfId="0" applyNumberFormat="1" applyFont="1" applyBorder="1" applyAlignment="1">
      <alignment wrapText="1"/>
    </xf>
    <xf numFmtId="49" fontId="14" fillId="0" borderId="1" xfId="0" applyNumberFormat="1" applyFont="1" applyBorder="1" applyAlignment="1">
      <alignment horizontal="left" wrapText="1"/>
    </xf>
    <xf numFmtId="49" fontId="28" fillId="0" borderId="1" xfId="0" applyNumberFormat="1" applyFont="1" applyBorder="1" applyAlignment="1">
      <alignment horizontal="left" vertical="top"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166" fontId="14" fillId="9" borderId="1" xfId="0" applyNumberFormat="1" applyFont="1" applyFill="1" applyBorder="1" applyAlignment="1">
      <alignment vertical="center" wrapText="1"/>
    </xf>
    <xf numFmtId="3" fontId="24" fillId="5" borderId="1" xfId="0" applyNumberFormat="1" applyFont="1" applyFill="1" applyBorder="1" applyAlignment="1">
      <alignment horizontal="left" vertical="top" wrapText="1"/>
    </xf>
    <xf numFmtId="166" fontId="26" fillId="9" borderId="1" xfId="0" applyNumberFormat="1" applyFont="1" applyFill="1" applyBorder="1" applyAlignment="1">
      <alignment vertical="center" wrapText="1"/>
    </xf>
    <xf numFmtId="0" fontId="26" fillId="5" borderId="1" xfId="0" applyFont="1" applyFill="1" applyBorder="1" applyAlignment="1">
      <alignment horizontal="left" vertical="top" wrapText="1"/>
    </xf>
    <xf numFmtId="0" fontId="1" fillId="0" borderId="1" xfId="6" applyFont="1" applyBorder="1" applyAlignment="1">
      <alignment vertical="top" wrapText="1"/>
    </xf>
    <xf numFmtId="0" fontId="1" fillId="5" borderId="1" xfId="6" applyFont="1" applyFill="1" applyBorder="1" applyAlignment="1">
      <alignment vertical="top" wrapText="1"/>
    </xf>
    <xf numFmtId="49" fontId="1" fillId="0" borderId="1" xfId="6" applyNumberFormat="1" applyFont="1" applyBorder="1" applyAlignment="1">
      <alignment vertical="top" wrapText="1"/>
    </xf>
    <xf numFmtId="166" fontId="1" fillId="0" borderId="0" xfId="6" applyNumberFormat="1" applyFont="1" applyAlignment="1">
      <alignment horizontal="left" vertical="top" wrapText="1"/>
    </xf>
    <xf numFmtId="0" fontId="1" fillId="0" borderId="0" xfId="6" applyFont="1" applyAlignment="1">
      <alignment horizontal="left" vertical="top" wrapText="1"/>
    </xf>
    <xf numFmtId="4" fontId="1" fillId="5" borderId="1" xfId="6" applyNumberFormat="1" applyFont="1" applyFill="1" applyBorder="1" applyAlignment="1">
      <alignment vertical="top" wrapText="1"/>
    </xf>
    <xf numFmtId="0" fontId="6" fillId="10" borderId="1" xfId="0" applyFont="1" applyFill="1" applyBorder="1" applyAlignment="1">
      <alignment horizontal="right" vertical="center" wrapText="1"/>
    </xf>
    <xf numFmtId="0" fontId="5" fillId="5" borderId="1" xfId="0" applyFont="1" applyFill="1" applyBorder="1" applyAlignment="1">
      <alignment horizontal="right" vertical="top" wrapText="1"/>
    </xf>
    <xf numFmtId="0" fontId="1" fillId="5" borderId="0" xfId="0" applyFont="1" applyFill="1" applyAlignment="1">
      <alignment horizontal="left"/>
    </xf>
    <xf numFmtId="0" fontId="19" fillId="0" borderId="0" xfId="0" applyFont="1"/>
    <xf numFmtId="0" fontId="1" fillId="0" borderId="0" xfId="0" applyFont="1" applyAlignment="1">
      <alignment horizontal="left"/>
    </xf>
    <xf numFmtId="49" fontId="29" fillId="0" borderId="1" xfId="0" applyNumberFormat="1" applyFont="1" applyBorder="1" applyAlignment="1">
      <alignment horizontal="center" vertical="top" wrapText="1"/>
    </xf>
    <xf numFmtId="165" fontId="24" fillId="5" borderId="1" xfId="0" applyNumberFormat="1" applyFont="1" applyFill="1" applyBorder="1" applyAlignment="1">
      <alignment horizontal="left" vertical="top" wrapText="1"/>
    </xf>
    <xf numFmtId="0" fontId="7" fillId="5" borderId="1" xfId="0" applyFont="1" applyFill="1" applyBorder="1" applyAlignment="1">
      <alignment horizontal="right" vertical="top" wrapText="1"/>
    </xf>
    <xf numFmtId="0" fontId="1" fillId="5" borderId="1" xfId="0" applyNumberFormat="1" applyFont="1" applyFill="1" applyBorder="1" applyAlignment="1">
      <alignment vertical="top" wrapText="1"/>
    </xf>
    <xf numFmtId="0" fontId="24" fillId="0" borderId="2" xfId="0" applyFont="1" applyBorder="1" applyAlignment="1">
      <alignment vertical="top" wrapText="1"/>
    </xf>
    <xf numFmtId="0" fontId="24" fillId="0" borderId="10" xfId="0" applyFont="1" applyBorder="1" applyAlignment="1">
      <alignment vertical="top" wrapText="1"/>
    </xf>
    <xf numFmtId="14" fontId="6" fillId="5" borderId="0" xfId="0" applyNumberFormat="1" applyFont="1" applyFill="1" applyAlignment="1">
      <alignment horizontal="left" vertical="top"/>
    </xf>
    <xf numFmtId="49" fontId="6" fillId="5" borderId="1" xfId="0" applyNumberFormat="1" applyFont="1" applyFill="1" applyBorder="1" applyAlignment="1">
      <alignment horizontal="center" vertical="center" wrapText="1"/>
    </xf>
    <xf numFmtId="0" fontId="2" fillId="5" borderId="1" xfId="0" applyFont="1" applyFill="1" applyBorder="1" applyAlignment="1">
      <alignment horizontal="left" vertical="top" wrapText="1"/>
    </xf>
    <xf numFmtId="0" fontId="8" fillId="5" borderId="8" xfId="0" applyFont="1" applyFill="1" applyBorder="1" applyAlignment="1">
      <alignment horizontal="left" vertical="top" wrapText="1"/>
    </xf>
    <xf numFmtId="0" fontId="1" fillId="11" borderId="1" xfId="0" applyFont="1" applyFill="1" applyBorder="1" applyAlignment="1">
      <alignment horizontal="right" vertical="top" wrapText="1"/>
    </xf>
    <xf numFmtId="0" fontId="33" fillId="0" borderId="0" xfId="0" applyFont="1" applyAlignment="1">
      <alignment wrapText="1"/>
    </xf>
    <xf numFmtId="0" fontId="24" fillId="0" borderId="0" xfId="0" applyFont="1" applyAlignment="1">
      <alignment wrapText="1"/>
    </xf>
    <xf numFmtId="0" fontId="14" fillId="0" borderId="0" xfId="0" applyFont="1" applyAlignment="1">
      <alignment wrapText="1"/>
    </xf>
    <xf numFmtId="0" fontId="28" fillId="0" borderId="0" xfId="0" applyFont="1" applyAlignment="1">
      <alignment vertical="top" wrapText="1"/>
    </xf>
    <xf numFmtId="0" fontId="28" fillId="5" borderId="1" xfId="0" applyFont="1" applyFill="1" applyBorder="1" applyAlignment="1">
      <alignment horizontal="left" vertical="top" wrapText="1"/>
    </xf>
    <xf numFmtId="0" fontId="26" fillId="0" borderId="0" xfId="0" applyFont="1" applyAlignment="1">
      <alignment wrapText="1"/>
    </xf>
    <xf numFmtId="49" fontId="24" fillId="0" borderId="0" xfId="0" applyNumberFormat="1" applyFont="1" applyAlignment="1">
      <alignment wrapText="1"/>
    </xf>
    <xf numFmtId="166" fontId="6" fillId="6" borderId="1" xfId="4" applyNumberFormat="1" applyFont="1" applyFill="1" applyBorder="1" applyAlignment="1">
      <alignment wrapText="1"/>
    </xf>
    <xf numFmtId="166" fontId="12" fillId="5" borderId="1" xfId="6" applyNumberFormat="1" applyFont="1" applyFill="1" applyBorder="1" applyAlignment="1">
      <alignment vertical="top" wrapText="1"/>
    </xf>
    <xf numFmtId="166" fontId="1" fillId="5" borderId="12" xfId="0" applyNumberFormat="1" applyFont="1" applyFill="1" applyBorder="1" applyAlignment="1">
      <alignment horizontal="right" vertical="top" wrapText="1"/>
    </xf>
    <xf numFmtId="166" fontId="1" fillId="5" borderId="9" xfId="0" applyNumberFormat="1" applyFont="1" applyFill="1" applyBorder="1" applyAlignment="1">
      <alignment horizontal="right" vertical="top" wrapText="1"/>
    </xf>
    <xf numFmtId="0" fontId="1" fillId="5" borderId="0" xfId="0" applyFont="1" applyFill="1" applyAlignment="1">
      <alignment vertical="top" wrapText="1"/>
    </xf>
    <xf numFmtId="166" fontId="6" fillId="6" borderId="1" xfId="0" applyNumberFormat="1" applyFont="1" applyFill="1" applyBorder="1" applyAlignment="1">
      <alignment vertical="top" wrapText="1"/>
    </xf>
    <xf numFmtId="166" fontId="6" fillId="6" borderId="1" xfId="4" applyNumberFormat="1" applyFont="1" applyFill="1" applyBorder="1" applyAlignment="1">
      <alignment horizontal="right" vertical="top" wrapText="1"/>
    </xf>
    <xf numFmtId="0" fontId="1" fillId="5" borderId="1" xfId="0" applyFont="1" applyFill="1" applyBorder="1" applyAlignment="1">
      <alignment horizontal="left" vertical="top"/>
    </xf>
    <xf numFmtId="0" fontId="1" fillId="5" borderId="0" xfId="0" applyFont="1" applyFill="1" applyAlignment="1">
      <alignment horizontal="right"/>
    </xf>
    <xf numFmtId="166" fontId="14" fillId="6" borderId="1" xfId="4" applyNumberFormat="1" applyFont="1" applyFill="1" applyBorder="1" applyAlignment="1">
      <alignment wrapText="1"/>
    </xf>
    <xf numFmtId="1" fontId="24" fillId="5" borderId="1" xfId="0" applyNumberFormat="1" applyFont="1" applyFill="1" applyBorder="1" applyAlignment="1">
      <alignment horizontal="right" vertical="top" wrapText="1"/>
    </xf>
    <xf numFmtId="166" fontId="35" fillId="2" borderId="0" xfId="0" applyNumberFormat="1" applyFont="1" applyFill="1" applyAlignment="1">
      <alignment vertical="top" wrapText="1"/>
    </xf>
    <xf numFmtId="49" fontId="1" fillId="0" borderId="8" xfId="0" applyNumberFormat="1" applyFont="1" applyBorder="1" applyAlignment="1">
      <alignment horizontal="right" vertical="top" wrapText="1"/>
    </xf>
    <xf numFmtId="49" fontId="7" fillId="5" borderId="1" xfId="0" applyNumberFormat="1" applyFont="1" applyFill="1" applyBorder="1" applyAlignment="1">
      <alignment horizontal="right" vertical="top" wrapText="1"/>
    </xf>
    <xf numFmtId="0" fontId="1" fillId="0" borderId="0" xfId="0" applyFont="1" applyAlignment="1">
      <alignment horizontal="center" vertical="top" wrapText="1"/>
    </xf>
    <xf numFmtId="0" fontId="31" fillId="2" borderId="0" xfId="0" applyFont="1" applyFill="1"/>
    <xf numFmtId="0" fontId="37" fillId="2" borderId="0" xfId="0" applyFont="1" applyFill="1"/>
    <xf numFmtId="0" fontId="34" fillId="5" borderId="0" xfId="0" applyFont="1" applyFill="1"/>
    <xf numFmtId="0" fontId="34" fillId="2" borderId="0" xfId="0" applyFont="1" applyFill="1"/>
    <xf numFmtId="49" fontId="24" fillId="0" borderId="1" xfId="0" applyNumberFormat="1" applyFont="1" applyFill="1" applyBorder="1" applyAlignment="1">
      <alignment horizontal="left" vertical="top" wrapText="1"/>
    </xf>
    <xf numFmtId="166" fontId="24" fillId="0" borderId="1" xfId="0" applyNumberFormat="1" applyFont="1" applyFill="1" applyBorder="1" applyAlignment="1">
      <alignment vertical="top"/>
    </xf>
    <xf numFmtId="0" fontId="24" fillId="0" borderId="1" xfId="0" applyFont="1" applyBorder="1" applyAlignment="1">
      <alignment horizontal="right" vertical="center" wrapText="1"/>
    </xf>
    <xf numFmtId="0" fontId="24" fillId="0" borderId="8" xfId="4" applyFont="1" applyBorder="1" applyAlignment="1">
      <alignment horizontal="right" vertical="top" wrapText="1"/>
    </xf>
    <xf numFmtId="49" fontId="1" fillId="5" borderId="1" xfId="0" applyNumberFormat="1" applyFont="1" applyFill="1" applyBorder="1" applyAlignment="1">
      <alignment horizontal="right" vertical="top" wrapText="1"/>
    </xf>
    <xf numFmtId="49" fontId="1" fillId="5" borderId="10" xfId="0" applyNumberFormat="1" applyFont="1" applyFill="1" applyBorder="1" applyAlignment="1">
      <alignment horizontal="right" vertical="top" wrapText="1"/>
    </xf>
    <xf numFmtId="0" fontId="28" fillId="5" borderId="1" xfId="0" applyFont="1" applyFill="1" applyBorder="1" applyAlignment="1">
      <alignment horizontal="right" vertical="top" wrapText="1"/>
    </xf>
    <xf numFmtId="49" fontId="24" fillId="0" borderId="1" xfId="0" applyNumberFormat="1" applyFont="1" applyBorder="1" applyAlignment="1">
      <alignment vertical="top" wrapText="1"/>
    </xf>
    <xf numFmtId="166" fontId="24" fillId="5" borderId="9" xfId="0" applyNumberFormat="1" applyFont="1" applyFill="1" applyBorder="1" applyAlignment="1">
      <alignment vertical="top" wrapText="1"/>
    </xf>
    <xf numFmtId="0" fontId="1" fillId="5" borderId="0" xfId="0" applyFont="1" applyFill="1" applyAlignment="1">
      <alignment horizontal="center"/>
    </xf>
    <xf numFmtId="49" fontId="33" fillId="0" borderId="0" xfId="0" applyNumberFormat="1" applyFont="1" applyAlignment="1">
      <alignment vertical="top" wrapText="1"/>
    </xf>
    <xf numFmtId="49" fontId="33" fillId="0" borderId="0" xfId="0" applyNumberFormat="1" applyFont="1" applyAlignment="1">
      <alignment horizontal="left" vertical="top" wrapText="1"/>
    </xf>
    <xf numFmtId="0" fontId="33" fillId="0" borderId="0" xfId="0" applyFont="1" applyAlignment="1">
      <alignment vertical="top" wrapText="1"/>
    </xf>
    <xf numFmtId="0" fontId="5" fillId="2" borderId="1" xfId="0" applyFont="1" applyFill="1" applyBorder="1" applyAlignment="1">
      <alignment horizontal="right"/>
    </xf>
    <xf numFmtId="165" fontId="6" fillId="5" borderId="1" xfId="0" applyNumberFormat="1" applyFont="1" applyFill="1" applyBorder="1" applyAlignment="1">
      <alignment horizontal="left" vertical="top" wrapText="1"/>
    </xf>
    <xf numFmtId="3" fontId="1" fillId="5" borderId="1" xfId="0" applyNumberFormat="1" applyFont="1" applyFill="1" applyBorder="1" applyAlignment="1">
      <alignment vertical="top" wrapText="1"/>
    </xf>
    <xf numFmtId="0" fontId="1" fillId="5" borderId="2" xfId="0" applyNumberFormat="1" applyFont="1" applyFill="1" applyBorder="1" applyAlignment="1">
      <alignment horizontal="left" vertical="top" wrapText="1"/>
    </xf>
    <xf numFmtId="166" fontId="38" fillId="5" borderId="1" xfId="0" applyNumberFormat="1" applyFont="1" applyFill="1" applyBorder="1" applyAlignment="1">
      <alignment vertical="top" wrapText="1"/>
    </xf>
    <xf numFmtId="0" fontId="1" fillId="5" borderId="1" xfId="0" applyFont="1" applyFill="1" applyBorder="1" applyAlignment="1" applyProtection="1">
      <alignment vertical="top" wrapText="1" readingOrder="1"/>
      <protection locked="0"/>
    </xf>
    <xf numFmtId="49" fontId="20" fillId="5" borderId="2" xfId="0" applyNumberFormat="1" applyFont="1" applyFill="1" applyBorder="1" applyAlignment="1">
      <alignment horizontal="center" vertical="top" wrapText="1"/>
    </xf>
    <xf numFmtId="49" fontId="7" fillId="0" borderId="2" xfId="0" applyNumberFormat="1" applyFont="1" applyBorder="1" applyAlignment="1">
      <alignment horizontal="left" vertical="top" wrapText="1"/>
    </xf>
    <xf numFmtId="0" fontId="24" fillId="5" borderId="1" xfId="4" applyFont="1" applyFill="1" applyBorder="1" applyAlignment="1">
      <alignment vertical="top" wrapText="1"/>
    </xf>
    <xf numFmtId="166" fontId="1" fillId="5" borderId="1" xfId="0" applyNumberFormat="1"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2" xfId="0" applyFont="1" applyBorder="1" applyAlignment="1">
      <alignment vertical="top" wrapText="1"/>
    </xf>
    <xf numFmtId="0" fontId="1" fillId="0" borderId="1" xfId="0" applyFont="1" applyBorder="1" applyAlignment="1">
      <alignment horizontal="center"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49" fontId="2" fillId="0" borderId="1" xfId="0" applyNumberFormat="1" applyFont="1" applyBorder="1" applyAlignment="1">
      <alignment horizontal="center" vertical="top" wrapText="1"/>
    </xf>
    <xf numFmtId="0" fontId="1" fillId="0" borderId="1" xfId="0" applyFont="1" applyBorder="1" applyAlignment="1">
      <alignment vertical="top" wrapText="1"/>
    </xf>
    <xf numFmtId="0" fontId="24" fillId="5" borderId="1" xfId="0" applyFont="1" applyFill="1" applyBorder="1" applyAlignment="1">
      <alignment vertical="top" wrapText="1"/>
    </xf>
    <xf numFmtId="0" fontId="24" fillId="5" borderId="1" xfId="0" applyFont="1" applyFill="1" applyBorder="1" applyAlignment="1">
      <alignment horizontal="center" vertical="top" wrapText="1"/>
    </xf>
    <xf numFmtId="0" fontId="6" fillId="5" borderId="0" xfId="0" applyFont="1" applyFill="1" applyAlignment="1">
      <alignment vertical="top" wrapText="1"/>
    </xf>
    <xf numFmtId="0" fontId="1" fillId="5" borderId="0" xfId="0" applyFont="1" applyFill="1" applyBorder="1" applyAlignment="1">
      <alignment horizontal="left" vertical="top" wrapText="1"/>
    </xf>
    <xf numFmtId="0" fontId="1" fillId="5" borderId="0" xfId="0" applyFont="1" applyFill="1" applyAlignment="1">
      <alignment horizontal="right" vertical="top" wrapText="1"/>
    </xf>
    <xf numFmtId="49" fontId="6" fillId="9" borderId="1" xfId="0" applyNumberFormat="1" applyFont="1" applyFill="1" applyBorder="1" applyAlignment="1">
      <alignment horizontal="center" vertical="top" wrapText="1"/>
    </xf>
    <xf numFmtId="49" fontId="1" fillId="5" borderId="2" xfId="0" applyNumberFormat="1" applyFont="1" applyFill="1" applyBorder="1" applyAlignment="1">
      <alignment vertical="top" wrapText="1"/>
    </xf>
    <xf numFmtId="49" fontId="1" fillId="5" borderId="8" xfId="0" applyNumberFormat="1" applyFont="1" applyFill="1" applyBorder="1" applyAlignment="1">
      <alignment vertical="top" wrapText="1"/>
    </xf>
    <xf numFmtId="0" fontId="1" fillId="0" borderId="2" xfId="0" applyFont="1" applyBorder="1" applyAlignment="1">
      <alignment horizontal="right" vertical="top" wrapText="1"/>
    </xf>
    <xf numFmtId="0" fontId="14" fillId="10" borderId="1" xfId="0" applyFont="1" applyFill="1" applyBorder="1" applyAlignment="1">
      <alignment horizontal="right" vertical="center" wrapText="1"/>
    </xf>
    <xf numFmtId="0" fontId="24" fillId="5" borderId="0" xfId="0" applyFont="1" applyFill="1" applyAlignment="1">
      <alignment horizontal="left" vertical="top" wrapText="1"/>
    </xf>
    <xf numFmtId="166" fontId="24" fillId="5" borderId="0" xfId="0" applyNumberFormat="1" applyFont="1" applyFill="1" applyAlignment="1">
      <alignment horizontal="left" vertical="top" wrapText="1"/>
    </xf>
    <xf numFmtId="166" fontId="24" fillId="0" borderId="1" xfId="0" applyNumberFormat="1" applyFont="1" applyBorder="1" applyAlignment="1">
      <alignment horizontal="right" vertical="top" wrapText="1"/>
    </xf>
    <xf numFmtId="49" fontId="14" fillId="6" borderId="1" xfId="0" applyNumberFormat="1" applyFont="1" applyFill="1" applyBorder="1" applyAlignment="1">
      <alignment horizontal="left" vertical="center" wrapText="1"/>
    </xf>
    <xf numFmtId="166" fontId="14" fillId="6" borderId="1" xfId="0" applyNumberFormat="1" applyFont="1" applyFill="1" applyBorder="1" applyAlignment="1">
      <alignment horizontal="right" vertical="top" wrapText="1"/>
    </xf>
    <xf numFmtId="0" fontId="24" fillId="0" borderId="0" xfId="0" applyFont="1" applyAlignment="1">
      <alignment horizontal="right"/>
    </xf>
    <xf numFmtId="0" fontId="24" fillId="5" borderId="0" xfId="0" applyFont="1" applyFill="1" applyBorder="1" applyAlignment="1">
      <alignment horizontal="left"/>
    </xf>
    <xf numFmtId="0" fontId="24" fillId="5" borderId="0" xfId="0" applyFont="1" applyFill="1" applyBorder="1"/>
    <xf numFmtId="49" fontId="14" fillId="5" borderId="0" xfId="0" applyNumberFormat="1" applyFont="1" applyFill="1" applyBorder="1" applyAlignment="1">
      <alignment vertical="top" wrapText="1"/>
    </xf>
    <xf numFmtId="49" fontId="33" fillId="5" borderId="0" xfId="0" applyNumberFormat="1" applyFont="1" applyFill="1" applyAlignment="1">
      <alignment wrapText="1"/>
    </xf>
    <xf numFmtId="0" fontId="33" fillId="5" borderId="0" xfId="0" applyFont="1" applyFill="1" applyAlignment="1">
      <alignment wrapText="1"/>
    </xf>
    <xf numFmtId="0" fontId="39" fillId="0" borderId="0" xfId="0" applyFont="1" applyAlignment="1">
      <alignment wrapText="1"/>
    </xf>
    <xf numFmtId="0" fontId="39" fillId="0" borderId="0" xfId="0" applyFont="1" applyBorder="1" applyAlignment="1">
      <alignment wrapText="1"/>
    </xf>
    <xf numFmtId="0" fontId="40" fillId="0" borderId="0" xfId="0" applyFont="1" applyAlignment="1">
      <alignment wrapText="1"/>
    </xf>
    <xf numFmtId="0" fontId="40" fillId="0" borderId="0" xfId="0" applyFont="1" applyBorder="1" applyAlignment="1">
      <alignment wrapText="1"/>
    </xf>
    <xf numFmtId="0" fontId="40" fillId="0" borderId="1" xfId="0" applyFont="1" applyBorder="1" applyAlignment="1">
      <alignment wrapText="1"/>
    </xf>
    <xf numFmtId="0" fontId="39" fillId="0" borderId="0" xfId="0" applyFont="1" applyAlignment="1">
      <alignment vertical="top" wrapText="1"/>
    </xf>
    <xf numFmtId="0" fontId="39" fillId="0" borderId="0" xfId="0" applyFont="1" applyBorder="1" applyAlignment="1">
      <alignment vertical="top" wrapText="1"/>
    </xf>
    <xf numFmtId="0" fontId="39" fillId="5" borderId="0" xfId="0" applyFont="1" applyFill="1" applyAlignment="1">
      <alignment wrapText="1"/>
    </xf>
    <xf numFmtId="0" fontId="39" fillId="5" borderId="0" xfId="0" applyFont="1" applyFill="1" applyBorder="1" applyAlignment="1">
      <alignment wrapText="1"/>
    </xf>
    <xf numFmtId="0" fontId="36" fillId="0" borderId="0" xfId="0" applyFont="1" applyAlignment="1">
      <alignment wrapText="1"/>
    </xf>
    <xf numFmtId="49" fontId="33" fillId="0" borderId="0" xfId="0" applyNumberFormat="1" applyFont="1" applyAlignment="1">
      <alignment wrapText="1"/>
    </xf>
    <xf numFmtId="49" fontId="33" fillId="0" borderId="0" xfId="0" applyNumberFormat="1" applyFont="1" applyAlignment="1">
      <alignment horizontal="right" vertical="top" wrapText="1"/>
    </xf>
    <xf numFmtId="0" fontId="33"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vertical="top" wrapText="1"/>
    </xf>
    <xf numFmtId="0" fontId="36" fillId="0" borderId="0" xfId="0" applyFont="1" applyAlignment="1">
      <alignment horizontal="center" wrapText="1"/>
    </xf>
    <xf numFmtId="0" fontId="36" fillId="0" borderId="0" xfId="0" applyFont="1" applyAlignment="1">
      <alignment horizontal="center" vertical="top" wrapText="1"/>
    </xf>
    <xf numFmtId="49" fontId="36" fillId="0" borderId="0" xfId="0" applyNumberFormat="1" applyFont="1" applyAlignment="1">
      <alignment vertical="top" wrapText="1"/>
    </xf>
    <xf numFmtId="49" fontId="36" fillId="0" borderId="0" xfId="0" applyNumberFormat="1" applyFont="1" applyAlignment="1">
      <alignment horizontal="center" vertical="top" wrapText="1"/>
    </xf>
    <xf numFmtId="49" fontId="36" fillId="0" borderId="0" xfId="0" applyNumberFormat="1" applyFont="1" applyAlignment="1">
      <alignment horizontal="left" vertical="top" wrapText="1"/>
    </xf>
    <xf numFmtId="0" fontId="1" fillId="5" borderId="1" xfId="4" applyFont="1" applyFill="1" applyBorder="1" applyAlignment="1">
      <alignment horizontal="left" vertical="top" wrapText="1"/>
    </xf>
    <xf numFmtId="0" fontId="1" fillId="5" borderId="9" xfId="0" applyFont="1" applyFill="1" applyBorder="1" applyAlignment="1">
      <alignment vertical="top" wrapText="1"/>
    </xf>
    <xf numFmtId="0" fontId="1" fillId="0" borderId="1" xfId="4" applyFont="1" applyBorder="1" applyAlignment="1">
      <alignment horizontal="left" vertical="top" wrapText="1"/>
    </xf>
    <xf numFmtId="49" fontId="1" fillId="5" borderId="8" xfId="0" applyNumberFormat="1" applyFont="1" applyFill="1" applyBorder="1" applyAlignment="1">
      <alignment horizontal="center" vertical="top"/>
    </xf>
    <xf numFmtId="49" fontId="1" fillId="5" borderId="1" xfId="0" applyNumberFormat="1" applyFont="1" applyFill="1" applyBorder="1" applyAlignment="1">
      <alignment horizontal="center" vertical="top"/>
    </xf>
    <xf numFmtId="49" fontId="1" fillId="5" borderId="9" xfId="0" applyNumberFormat="1" applyFont="1" applyFill="1" applyBorder="1" applyAlignment="1">
      <alignment vertical="top" wrapText="1"/>
    </xf>
    <xf numFmtId="166" fontId="1" fillId="5" borderId="9" xfId="0" applyNumberFormat="1" applyFont="1" applyFill="1" applyBorder="1" applyAlignment="1">
      <alignment vertical="top" wrapText="1"/>
    </xf>
    <xf numFmtId="0" fontId="1" fillId="0" borderId="9" xfId="0" applyFont="1" applyBorder="1" applyAlignment="1">
      <alignment vertical="top" wrapText="1"/>
    </xf>
    <xf numFmtId="0" fontId="6" fillId="0" borderId="0" xfId="0" applyFont="1" applyAlignment="1">
      <alignment horizontal="center" vertical="top"/>
    </xf>
    <xf numFmtId="49" fontId="6" fillId="6" borderId="1" xfId="0" applyNumberFormat="1" applyFont="1" applyFill="1" applyBorder="1" applyAlignment="1">
      <alignment horizontal="center" vertical="center" wrapText="1"/>
    </xf>
    <xf numFmtId="0" fontId="6" fillId="0" borderId="1" xfId="0" applyFont="1" applyBorder="1" applyAlignment="1">
      <alignment horizontal="center" vertical="top" wrapText="1"/>
    </xf>
    <xf numFmtId="49" fontId="8" fillId="0" borderId="1" xfId="0" applyNumberFormat="1" applyFont="1" applyBorder="1" applyAlignment="1">
      <alignment horizontal="left" vertical="top" wrapText="1"/>
    </xf>
    <xf numFmtId="49" fontId="20" fillId="5" borderId="10" xfId="0" applyNumberFormat="1" applyFont="1" applyFill="1" applyBorder="1" applyAlignment="1">
      <alignment horizontal="center" vertical="top" wrapText="1"/>
    </xf>
    <xf numFmtId="49" fontId="20" fillId="5" borderId="8" xfId="0" applyNumberFormat="1" applyFont="1" applyFill="1" applyBorder="1" applyAlignment="1">
      <alignment horizontal="center" vertical="top" wrapText="1"/>
    </xf>
    <xf numFmtId="0" fontId="38" fillId="0" borderId="1" xfId="0" applyFont="1" applyBorder="1" applyAlignment="1">
      <alignment horizontal="left" vertical="top" wrapText="1"/>
    </xf>
    <xf numFmtId="166" fontId="4" fillId="8" borderId="1" xfId="0" applyNumberFormat="1" applyFont="1" applyFill="1" applyBorder="1" applyAlignment="1">
      <alignment vertical="top" wrapText="1"/>
    </xf>
    <xf numFmtId="166" fontId="10" fillId="8" borderId="1" xfId="4" applyNumberFormat="1" applyFont="1" applyFill="1" applyBorder="1" applyAlignment="1">
      <alignment wrapText="1"/>
    </xf>
    <xf numFmtId="0" fontId="24" fillId="0" borderId="10" xfId="0" applyFont="1" applyBorder="1" applyAlignment="1">
      <alignment horizontal="center" vertical="top" wrapText="1"/>
    </xf>
    <xf numFmtId="0" fontId="24" fillId="5" borderId="0" xfId="0" applyFont="1" applyFill="1" applyAlignment="1">
      <alignment horizontal="center" vertical="top" wrapText="1"/>
    </xf>
    <xf numFmtId="166" fontId="14" fillId="0" borderId="1" xfId="4" applyNumberFormat="1" applyFont="1" applyBorder="1" applyAlignment="1">
      <alignment horizontal="right" vertical="top" wrapText="1"/>
    </xf>
    <xf numFmtId="166" fontId="25" fillId="6" borderId="1" xfId="4" applyNumberFormat="1" applyFont="1" applyFill="1" applyBorder="1" applyAlignment="1">
      <alignment vertical="top" wrapText="1"/>
    </xf>
    <xf numFmtId="166" fontId="24" fillId="0" borderId="0" xfId="4" applyNumberFormat="1" applyFont="1" applyBorder="1" applyAlignment="1">
      <alignment horizontal="left" vertical="top" wrapText="1"/>
    </xf>
    <xf numFmtId="0" fontId="43" fillId="0" borderId="0" xfId="4" applyFont="1" applyBorder="1" applyAlignment="1">
      <alignment vertical="top" wrapText="1"/>
    </xf>
    <xf numFmtId="0" fontId="24" fillId="0" borderId="0" xfId="4" applyFont="1" applyAlignment="1">
      <alignment horizontal="right" vertical="top" wrapText="1"/>
    </xf>
    <xf numFmtId="166" fontId="16" fillId="0" borderId="1" xfId="0" applyNumberFormat="1" applyFont="1" applyBorder="1" applyAlignment="1">
      <alignment wrapText="1"/>
    </xf>
    <xf numFmtId="166" fontId="14" fillId="6" borderId="1" xfId="4" applyNumberFormat="1" applyFont="1" applyFill="1" applyBorder="1" applyAlignment="1">
      <alignment vertical="top" wrapText="1"/>
    </xf>
    <xf numFmtId="0" fontId="16" fillId="0" borderId="0" xfId="0" applyFont="1" applyAlignment="1">
      <alignment horizontal="right" wrapText="1"/>
    </xf>
    <xf numFmtId="0" fontId="24" fillId="0" borderId="1" xfId="0" applyFont="1" applyBorder="1" applyAlignment="1">
      <alignment wrapText="1"/>
    </xf>
    <xf numFmtId="166" fontId="26" fillId="9" borderId="6" xfId="0" applyNumberFormat="1" applyFont="1" applyFill="1" applyBorder="1" applyAlignment="1">
      <alignment vertical="top" wrapText="1"/>
    </xf>
    <xf numFmtId="0" fontId="26" fillId="0" borderId="1" xfId="0" applyFont="1" applyBorder="1" applyAlignment="1">
      <alignment wrapText="1"/>
    </xf>
    <xf numFmtId="166" fontId="25" fillId="6" borderId="6" xfId="0" applyNumberFormat="1" applyFont="1" applyFill="1" applyBorder="1" applyAlignment="1">
      <alignment vertical="top" wrapText="1"/>
    </xf>
    <xf numFmtId="166" fontId="24" fillId="0" borderId="13" xfId="0" applyNumberFormat="1" applyFont="1" applyBorder="1" applyAlignment="1">
      <alignment horizontal="left" vertical="top" wrapText="1"/>
    </xf>
    <xf numFmtId="0" fontId="24" fillId="0" borderId="0" xfId="0" applyFont="1" applyBorder="1" applyAlignment="1">
      <alignment wrapText="1"/>
    </xf>
    <xf numFmtId="166" fontId="26" fillId="6" borderId="6" xfId="4" applyNumberFormat="1" applyFont="1" applyFill="1" applyBorder="1" applyAlignment="1">
      <alignment vertical="top" wrapText="1"/>
    </xf>
    <xf numFmtId="166" fontId="24" fillId="5" borderId="6" xfId="4" applyNumberFormat="1" applyFont="1" applyFill="1" applyBorder="1" applyAlignment="1">
      <alignment vertical="top" wrapText="1"/>
    </xf>
    <xf numFmtId="0" fontId="1" fillId="2" borderId="0" xfId="0" applyFont="1" applyFill="1" applyAlignment="1">
      <alignment wrapText="1"/>
    </xf>
    <xf numFmtId="0" fontId="12" fillId="0" borderId="0" xfId="0" applyFont="1"/>
    <xf numFmtId="14" fontId="4" fillId="0" borderId="0" xfId="0" applyNumberFormat="1" applyFont="1" applyAlignment="1">
      <alignment horizontal="right"/>
    </xf>
    <xf numFmtId="0" fontId="4" fillId="0" borderId="0" xfId="0" applyFont="1" applyAlignment="1">
      <alignment horizontal="right"/>
    </xf>
    <xf numFmtId="0" fontId="39" fillId="0" borderId="0" xfId="0" applyFont="1" applyAlignment="1">
      <alignment horizontal="left" vertical="top" wrapText="1"/>
    </xf>
    <xf numFmtId="49" fontId="14" fillId="0" borderId="0" xfId="0" applyNumberFormat="1" applyFont="1" applyAlignment="1">
      <alignment horizontal="center" vertical="top" wrapText="1"/>
    </xf>
    <xf numFmtId="49" fontId="24" fillId="0" borderId="0" xfId="0" applyNumberFormat="1" applyFont="1" applyAlignment="1">
      <alignment horizontal="center"/>
    </xf>
    <xf numFmtId="0" fontId="14" fillId="0" borderId="0" xfId="0" applyFont="1" applyAlignment="1">
      <alignment horizontal="center"/>
    </xf>
    <xf numFmtId="49" fontId="14" fillId="5" borderId="1" xfId="0" applyNumberFormat="1" applyFont="1" applyFill="1" applyBorder="1" applyAlignment="1">
      <alignment vertical="top"/>
    </xf>
    <xf numFmtId="49" fontId="14" fillId="6"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14" fillId="0" borderId="1" xfId="0" applyFont="1" applyBorder="1" applyAlignment="1">
      <alignment horizontal="center" vertical="top" wrapText="1"/>
    </xf>
    <xf numFmtId="166" fontId="24" fillId="5" borderId="1" xfId="7" applyNumberFormat="1" applyFont="1" applyFill="1" applyBorder="1" applyAlignment="1">
      <alignment vertical="top" wrapText="1"/>
    </xf>
    <xf numFmtId="166" fontId="9" fillId="2" borderId="0" xfId="0" applyNumberFormat="1" applyFont="1" applyFill="1"/>
    <xf numFmtId="166" fontId="2" fillId="0" borderId="0" xfId="0" applyNumberFormat="1" applyFont="1" applyAlignment="1">
      <alignment horizontal="left" vertical="top" wrapText="1"/>
    </xf>
    <xf numFmtId="166" fontId="24" fillId="13" borderId="1" xfId="0" applyNumberFormat="1" applyFont="1" applyFill="1" applyBorder="1" applyAlignment="1">
      <alignment horizontal="right" vertical="top" wrapText="1"/>
    </xf>
    <xf numFmtId="0" fontId="45" fillId="0" borderId="0" xfId="0" applyFont="1" applyAlignment="1">
      <alignment horizontal="left" vertical="top" wrapText="1"/>
    </xf>
    <xf numFmtId="0" fontId="44" fillId="0" borderId="0" xfId="0" applyFont="1"/>
    <xf numFmtId="0" fontId="2" fillId="5" borderId="0" xfId="0" applyFont="1" applyFill="1" applyAlignment="1">
      <alignment horizontal="left" vertical="top" wrapText="1"/>
    </xf>
    <xf numFmtId="0" fontId="1" fillId="5" borderId="1" xfId="0" applyFont="1" applyFill="1" applyBorder="1" applyAlignment="1" applyProtection="1">
      <alignment vertical="top" wrapText="1"/>
      <protection hidden="1"/>
    </xf>
    <xf numFmtId="0" fontId="1" fillId="5" borderId="2" xfId="0" applyFont="1" applyFill="1" applyBorder="1" applyAlignment="1">
      <alignment horizontal="left" vertical="top" wrapText="1"/>
    </xf>
    <xf numFmtId="0" fontId="1" fillId="5" borderId="8" xfId="0" applyFont="1" applyFill="1" applyBorder="1" applyAlignment="1">
      <alignment horizontal="left" vertical="top" wrapText="1"/>
    </xf>
    <xf numFmtId="49" fontId="1" fillId="5" borderId="2"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horizontal="right" vertical="top" wrapText="1"/>
    </xf>
    <xf numFmtId="49" fontId="1" fillId="5" borderId="1" xfId="0" applyNumberFormat="1" applyFont="1" applyFill="1" applyBorder="1" applyAlignment="1">
      <alignment vertical="top"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4" fillId="6" borderId="1" xfId="0" applyNumberFormat="1" applyFont="1" applyFill="1" applyBorder="1" applyAlignment="1">
      <alignment horizontal="left" vertical="center" wrapText="1"/>
    </xf>
    <xf numFmtId="49" fontId="6" fillId="5" borderId="1" xfId="0" applyNumberFormat="1" applyFont="1" applyFill="1" applyBorder="1" applyAlignment="1">
      <alignment horizontal="right" vertical="top" wrapText="1"/>
    </xf>
    <xf numFmtId="49" fontId="1" fillId="0" borderId="1" xfId="0" applyNumberFormat="1" applyFont="1" applyBorder="1" applyAlignment="1">
      <alignment horizontal="center" vertical="top" wrapText="1"/>
    </xf>
    <xf numFmtId="49" fontId="10" fillId="5"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 fillId="5" borderId="2" xfId="0" applyNumberFormat="1" applyFont="1" applyFill="1" applyBorder="1" applyAlignment="1">
      <alignment horizontal="right"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0" fontId="24" fillId="5" borderId="2" xfId="0" applyFont="1" applyFill="1" applyBorder="1" applyAlignment="1">
      <alignment horizontal="center" vertical="top" wrapText="1"/>
    </xf>
    <xf numFmtId="0" fontId="24" fillId="5" borderId="8" xfId="0" applyFont="1" applyFill="1" applyBorder="1" applyAlignment="1">
      <alignment horizontal="center" vertical="top" wrapText="1"/>
    </xf>
    <xf numFmtId="0" fontId="24" fillId="5" borderId="1" xfId="0" applyFont="1" applyFill="1" applyBorder="1" applyAlignment="1">
      <alignment horizontal="right" vertical="top" wrapText="1"/>
    </xf>
    <xf numFmtId="49" fontId="24" fillId="5" borderId="1" xfId="0" applyNumberFormat="1" applyFont="1" applyFill="1" applyBorder="1" applyAlignment="1">
      <alignment horizontal="right" vertical="top" wrapText="1"/>
    </xf>
    <xf numFmtId="49" fontId="24" fillId="5" borderId="1" xfId="0" applyNumberFormat="1" applyFont="1" applyFill="1" applyBorder="1" applyAlignment="1">
      <alignment horizontal="center" vertical="top" wrapText="1"/>
    </xf>
    <xf numFmtId="49" fontId="14" fillId="0" borderId="1" xfId="0" applyNumberFormat="1" applyFont="1" applyBorder="1" applyAlignment="1">
      <alignment horizontal="left" vertical="top" wrapText="1"/>
    </xf>
    <xf numFmtId="0" fontId="24" fillId="5" borderId="1" xfId="0" applyFont="1" applyFill="1" applyBorder="1" applyAlignment="1">
      <alignment horizontal="left" vertical="top" wrapText="1"/>
    </xf>
    <xf numFmtId="49" fontId="24" fillId="5" borderId="2" xfId="0" applyNumberFormat="1" applyFont="1" applyFill="1" applyBorder="1" applyAlignment="1">
      <alignment horizontal="center" vertical="top" wrapText="1"/>
    </xf>
    <xf numFmtId="49" fontId="24" fillId="5" borderId="8" xfId="0" applyNumberFormat="1" applyFont="1" applyFill="1" applyBorder="1" applyAlignment="1">
      <alignment horizontal="center" vertical="top" wrapText="1"/>
    </xf>
    <xf numFmtId="49" fontId="14" fillId="0" borderId="1" xfId="0" applyNumberFormat="1" applyFont="1" applyBorder="1" applyAlignment="1">
      <alignment horizontal="right" vertical="top" wrapText="1"/>
    </xf>
    <xf numFmtId="0" fontId="24" fillId="5" borderId="2" xfId="0" applyFont="1" applyFill="1" applyBorder="1" applyAlignment="1">
      <alignment horizontal="left" vertical="top" wrapText="1"/>
    </xf>
    <xf numFmtId="0" fontId="24" fillId="5" borderId="8" xfId="0" applyFont="1" applyFill="1" applyBorder="1" applyAlignment="1">
      <alignment horizontal="left" vertical="top" wrapText="1"/>
    </xf>
    <xf numFmtId="49" fontId="24" fillId="5" borderId="1" xfId="0" applyNumberFormat="1" applyFont="1" applyFill="1" applyBorder="1" applyAlignment="1">
      <alignment horizontal="left" vertical="top" wrapText="1"/>
    </xf>
    <xf numFmtId="49" fontId="24" fillId="5" borderId="2" xfId="0" applyNumberFormat="1" applyFont="1" applyFill="1" applyBorder="1" applyAlignment="1">
      <alignment horizontal="left" vertical="top" wrapText="1"/>
    </xf>
    <xf numFmtId="49" fontId="24" fillId="5" borderId="8" xfId="0" applyNumberFormat="1" applyFont="1" applyFill="1" applyBorder="1" applyAlignment="1">
      <alignment horizontal="left" vertical="top" wrapText="1"/>
    </xf>
    <xf numFmtId="49" fontId="24" fillId="5" borderId="1" xfId="0" applyNumberFormat="1" applyFont="1" applyFill="1" applyBorder="1" applyAlignment="1">
      <alignment vertical="top" wrapText="1"/>
    </xf>
    <xf numFmtId="49" fontId="25" fillId="6" borderId="1" xfId="0" applyNumberFormat="1" applyFont="1" applyFill="1" applyBorder="1" applyAlignment="1">
      <alignment horizontal="left" vertical="center" wrapText="1"/>
    </xf>
    <xf numFmtId="166" fontId="24" fillId="5" borderId="8" xfId="0" applyNumberFormat="1" applyFont="1" applyFill="1" applyBorder="1" applyAlignment="1">
      <alignment horizontal="right" vertical="top" wrapText="1"/>
    </xf>
    <xf numFmtId="0" fontId="1" fillId="5" borderId="2"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1" xfId="0" applyFont="1" applyFill="1" applyBorder="1" applyAlignment="1">
      <alignment horizontal="center" vertical="top" wrapText="1"/>
    </xf>
    <xf numFmtId="49" fontId="1" fillId="0" borderId="10" xfId="0" applyNumberFormat="1" applyFont="1" applyBorder="1" applyAlignment="1">
      <alignment horizontal="center" vertical="top" wrapText="1"/>
    </xf>
    <xf numFmtId="49" fontId="1" fillId="0" borderId="1" xfId="0" applyNumberFormat="1" applyFont="1" applyBorder="1" applyAlignment="1">
      <alignment vertical="top" wrapText="1"/>
    </xf>
    <xf numFmtId="166" fontId="1" fillId="5" borderId="10" xfId="0" applyNumberFormat="1" applyFont="1" applyFill="1" applyBorder="1" applyAlignment="1">
      <alignment horizontal="righ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5" borderId="8" xfId="0" applyFont="1" applyFill="1" applyBorder="1" applyAlignment="1">
      <alignment horizontal="center" vertical="top" wrapText="1"/>
    </xf>
    <xf numFmtId="49" fontId="7" fillId="0" borderId="1" xfId="0" applyNumberFormat="1" applyFont="1" applyBorder="1" applyAlignment="1">
      <alignment horizontal="left" vertical="top" wrapText="1"/>
    </xf>
    <xf numFmtId="49" fontId="6" fillId="5" borderId="1" xfId="0" applyNumberFormat="1" applyFont="1" applyFill="1" applyBorder="1" applyAlignment="1">
      <alignment horizontal="left" vertical="top" wrapText="1"/>
    </xf>
    <xf numFmtId="49" fontId="10" fillId="5" borderId="1" xfId="0" applyNumberFormat="1" applyFont="1" applyFill="1" applyBorder="1" applyAlignment="1">
      <alignment horizontal="left" vertical="top" wrapText="1"/>
    </xf>
    <xf numFmtId="49" fontId="7" fillId="5"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5" borderId="1" xfId="0" applyNumberFormat="1" applyFont="1" applyFill="1" applyBorder="1" applyAlignment="1">
      <alignment horizontal="center" vertical="top" wrapText="1"/>
    </xf>
    <xf numFmtId="49" fontId="8" fillId="0" borderId="1"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7" fillId="0" borderId="1" xfId="0" applyNumberFormat="1" applyFont="1" applyBorder="1" applyAlignment="1">
      <alignment horizontal="center" vertical="top" wrapText="1"/>
    </xf>
    <xf numFmtId="0" fontId="8" fillId="5" borderId="1" xfId="0" applyFont="1" applyFill="1" applyBorder="1" applyAlignment="1">
      <alignment horizontal="left" vertical="top" wrapText="1"/>
    </xf>
    <xf numFmtId="49" fontId="7" fillId="5" borderId="1" xfId="0" applyNumberFormat="1" applyFont="1" applyFill="1" applyBorder="1" applyAlignment="1">
      <alignment horizontal="center" vertical="top" wrapText="1"/>
    </xf>
    <xf numFmtId="0" fontId="14" fillId="0" borderId="1" xfId="0" applyFont="1" applyBorder="1" applyAlignment="1">
      <alignment vertical="top" wrapText="1"/>
    </xf>
    <xf numFmtId="49" fontId="24" fillId="0" borderId="1" xfId="0" applyNumberFormat="1" applyFont="1" applyBorder="1" applyAlignment="1">
      <alignment horizontal="center" vertical="top" wrapText="1"/>
    </xf>
    <xf numFmtId="49" fontId="24" fillId="0" borderId="1" xfId="0" applyNumberFormat="1" applyFont="1" applyBorder="1" applyAlignment="1">
      <alignment horizontal="left" vertical="top" wrapText="1"/>
    </xf>
    <xf numFmtId="0" fontId="24" fillId="0" borderId="1" xfId="0" applyFont="1" applyBorder="1" applyAlignment="1">
      <alignment horizontal="left" vertical="top" wrapText="1"/>
    </xf>
    <xf numFmtId="49" fontId="24" fillId="0" borderId="1" xfId="0" applyNumberFormat="1" applyFont="1" applyBorder="1" applyAlignment="1">
      <alignment horizontal="right" vertical="top" wrapText="1"/>
    </xf>
    <xf numFmtId="0" fontId="24" fillId="0" borderId="1" xfId="0" applyFont="1" applyBorder="1" applyAlignment="1">
      <alignment horizontal="center" vertical="top" wrapText="1"/>
    </xf>
    <xf numFmtId="49" fontId="24" fillId="0" borderId="2" xfId="0" applyNumberFormat="1" applyFont="1" applyBorder="1" applyAlignment="1">
      <alignment horizontal="center" vertical="top" wrapText="1"/>
    </xf>
    <xf numFmtId="0" fontId="24" fillId="0" borderId="2" xfId="0" applyFont="1" applyBorder="1" applyAlignment="1">
      <alignment horizontal="left" vertical="top" wrapText="1"/>
    </xf>
    <xf numFmtId="0" fontId="24" fillId="0" borderId="8" xfId="0" applyFont="1" applyBorder="1" applyAlignment="1">
      <alignment horizontal="left" vertical="top" wrapText="1"/>
    </xf>
    <xf numFmtId="166" fontId="24" fillId="0" borderId="1" xfId="4" applyNumberFormat="1" applyFont="1" applyBorder="1" applyAlignment="1">
      <alignment horizontal="right" vertical="top" wrapText="1"/>
    </xf>
    <xf numFmtId="0" fontId="24" fillId="0" borderId="1" xfId="0" applyFont="1" applyBorder="1" applyAlignment="1">
      <alignment vertical="top" wrapText="1"/>
    </xf>
    <xf numFmtId="0" fontId="14" fillId="0" borderId="1" xfId="4" applyFont="1" applyBorder="1" applyAlignment="1">
      <alignment horizontal="right" vertical="top" wrapText="1"/>
    </xf>
    <xf numFmtId="0" fontId="24" fillId="0" borderId="1" xfId="4" applyFont="1" applyBorder="1" applyAlignment="1">
      <alignment vertical="top" wrapText="1"/>
    </xf>
    <xf numFmtId="0" fontId="24" fillId="0" borderId="2" xfId="0" applyFont="1" applyBorder="1" applyAlignment="1">
      <alignment horizontal="center" vertical="top" wrapText="1"/>
    </xf>
    <xf numFmtId="0" fontId="14" fillId="0" borderId="1" xfId="0" applyFont="1" applyBorder="1" applyAlignment="1">
      <alignment horizontal="right" vertical="top" wrapText="1"/>
    </xf>
    <xf numFmtId="0" fontId="1" fillId="5" borderId="1" xfId="6" applyFont="1" applyFill="1" applyBorder="1" applyAlignment="1">
      <alignment horizontal="left" vertical="top" wrapText="1"/>
    </xf>
    <xf numFmtId="49" fontId="1" fillId="0" borderId="1" xfId="6" applyNumberFormat="1" applyFont="1" applyBorder="1" applyAlignment="1">
      <alignment horizontal="right" vertical="top" wrapText="1"/>
    </xf>
    <xf numFmtId="0" fontId="1" fillId="0" borderId="1" xfId="6" applyFont="1" applyBorder="1" applyAlignment="1">
      <alignment horizontal="right" vertical="top" wrapText="1"/>
    </xf>
    <xf numFmtId="0" fontId="1" fillId="0" borderId="8" xfId="6" applyFont="1" applyBorder="1" applyAlignment="1">
      <alignment vertical="top" wrapText="1"/>
    </xf>
    <xf numFmtId="0" fontId="1" fillId="5" borderId="1" xfId="6" applyFont="1" applyFill="1" applyBorder="1" applyAlignment="1">
      <alignment horizontal="right" vertical="top" wrapText="1"/>
    </xf>
    <xf numFmtId="3" fontId="1" fillId="0" borderId="8" xfId="6" applyNumberFormat="1" applyFont="1" applyBorder="1" applyAlignment="1">
      <alignment horizontal="left" vertical="top" wrapText="1"/>
    </xf>
    <xf numFmtId="0" fontId="10" fillId="0" borderId="1" xfId="6" applyFont="1" applyBorder="1" applyAlignment="1">
      <alignment horizontal="left" vertical="top" wrapText="1"/>
    </xf>
    <xf numFmtId="49" fontId="10" fillId="0" borderId="1" xfId="6" applyNumberFormat="1" applyFont="1" applyBorder="1" applyAlignment="1">
      <alignment horizontal="right" vertical="top" wrapText="1"/>
    </xf>
    <xf numFmtId="0" fontId="1" fillId="0" borderId="1" xfId="6" applyFont="1" applyBorder="1" applyAlignment="1">
      <alignment horizontal="left" vertical="top" wrapText="1"/>
    </xf>
    <xf numFmtId="49" fontId="6" fillId="0" borderId="1" xfId="6" applyNumberFormat="1" applyFont="1" applyBorder="1" applyAlignment="1">
      <alignment horizontal="right" vertical="top" wrapText="1"/>
    </xf>
    <xf numFmtId="49" fontId="1" fillId="0" borderId="1" xfId="6" applyNumberFormat="1" applyFont="1" applyBorder="1" applyAlignment="1">
      <alignment horizontal="center" vertical="top" wrapText="1"/>
    </xf>
    <xf numFmtId="49" fontId="1" fillId="5" borderId="1" xfId="6" applyNumberFormat="1" applyFont="1" applyFill="1" applyBorder="1" applyAlignment="1">
      <alignment horizontal="left" vertical="top" wrapText="1"/>
    </xf>
    <xf numFmtId="49" fontId="1" fillId="0" borderId="1" xfId="6" applyNumberFormat="1" applyFont="1" applyBorder="1" applyAlignment="1">
      <alignment horizontal="left" vertical="top" wrapText="1"/>
    </xf>
    <xf numFmtId="0" fontId="10" fillId="0" borderId="1" xfId="6" applyFont="1" applyBorder="1" applyAlignment="1">
      <alignment vertical="top" wrapText="1"/>
    </xf>
    <xf numFmtId="0" fontId="4" fillId="0" borderId="0" xfId="0" applyFont="1" applyAlignment="1">
      <alignment horizontal="center" vertical="center"/>
    </xf>
    <xf numFmtId="166" fontId="26" fillId="6" borderId="1" xfId="0" applyNumberFormat="1" applyFont="1" applyFill="1" applyBorder="1" applyAlignment="1">
      <alignment vertical="top" wrapText="1"/>
    </xf>
    <xf numFmtId="166" fontId="1" fillId="5" borderId="0" xfId="0" applyNumberFormat="1" applyFont="1" applyFill="1" applyAlignment="1">
      <alignment horizontal="left" vertical="top" wrapText="1"/>
    </xf>
    <xf numFmtId="166" fontId="32" fillId="5" borderId="1" xfId="0" applyNumberFormat="1" applyFont="1" applyFill="1" applyBorder="1" applyAlignment="1">
      <alignment horizontal="right" vertical="top" wrapText="1"/>
    </xf>
    <xf numFmtId="49" fontId="14" fillId="5" borderId="0" xfId="0" applyNumberFormat="1" applyFont="1" applyFill="1" applyAlignment="1">
      <alignment horizontal="center" vertical="center" wrapText="1"/>
    </xf>
    <xf numFmtId="0" fontId="14" fillId="5" borderId="0" xfId="0" applyFont="1" applyFill="1" applyAlignment="1">
      <alignment horizontal="center" vertical="center" wrapText="1"/>
    </xf>
    <xf numFmtId="49" fontId="14" fillId="6" borderId="1" xfId="0" applyNumberFormat="1" applyFont="1" applyFill="1" applyBorder="1" applyAlignment="1">
      <alignment vertical="center" wrapText="1"/>
    </xf>
    <xf numFmtId="166" fontId="24" fillId="5" borderId="1" xfId="1" applyNumberFormat="1" applyFont="1" applyFill="1" applyBorder="1" applyAlignment="1">
      <alignment horizontal="right" vertical="top"/>
    </xf>
    <xf numFmtId="166" fontId="24" fillId="5" borderId="1" xfId="1" applyNumberFormat="1" applyFont="1" applyFill="1" applyBorder="1" applyAlignment="1">
      <alignment horizontal="right" vertical="top" wrapText="1"/>
    </xf>
    <xf numFmtId="165" fontId="24" fillId="0" borderId="1" xfId="0" applyNumberFormat="1" applyFont="1" applyBorder="1" applyAlignment="1">
      <alignment horizontal="left" vertical="top" wrapText="1"/>
    </xf>
    <xf numFmtId="166" fontId="24" fillId="5" borderId="1" xfId="2" applyNumberFormat="1" applyFont="1" applyFill="1" applyBorder="1" applyAlignment="1">
      <alignment horizontal="right" vertical="top" wrapText="1"/>
    </xf>
    <xf numFmtId="49" fontId="24" fillId="2" borderId="1" xfId="0" applyNumberFormat="1" applyFont="1" applyFill="1" applyBorder="1" applyAlignment="1">
      <alignment horizontal="left" vertical="top" wrapText="1"/>
    </xf>
    <xf numFmtId="165" fontId="24" fillId="2" borderId="1" xfId="0" applyNumberFormat="1" applyFont="1" applyFill="1" applyBorder="1" applyAlignment="1">
      <alignment horizontal="left" vertical="top" wrapText="1"/>
    </xf>
    <xf numFmtId="49" fontId="24" fillId="2" borderId="1" xfId="0" applyNumberFormat="1" applyFont="1" applyFill="1" applyBorder="1" applyAlignment="1">
      <alignment vertical="top" wrapText="1"/>
    </xf>
    <xf numFmtId="1" fontId="24" fillId="5" borderId="1" xfId="0" applyNumberFormat="1" applyFont="1" applyFill="1" applyBorder="1" applyAlignment="1">
      <alignment vertical="top" wrapText="1"/>
    </xf>
    <xf numFmtId="49" fontId="16" fillId="5" borderId="1" xfId="0" applyNumberFormat="1" applyFont="1" applyFill="1" applyBorder="1" applyAlignment="1">
      <alignment vertical="top" wrapText="1"/>
    </xf>
    <xf numFmtId="166" fontId="14" fillId="9" borderId="1" xfId="0" applyNumberFormat="1" applyFont="1" applyFill="1" applyBorder="1" applyAlignment="1">
      <alignment horizontal="right" vertical="top" wrapText="1"/>
    </xf>
    <xf numFmtId="0" fontId="24" fillId="5" borderId="1" xfId="0" applyNumberFormat="1" applyFont="1" applyFill="1" applyBorder="1" applyAlignment="1">
      <alignment vertical="top" wrapText="1"/>
    </xf>
    <xf numFmtId="165" fontId="16" fillId="5" borderId="1" xfId="0" applyNumberFormat="1" applyFont="1" applyFill="1" applyBorder="1" applyAlignment="1">
      <alignment horizontal="left" vertical="top" wrapText="1"/>
    </xf>
    <xf numFmtId="165" fontId="24" fillId="2" borderId="1" xfId="0" applyNumberFormat="1" applyFont="1" applyFill="1" applyBorder="1" applyAlignment="1">
      <alignment vertical="top" wrapText="1"/>
    </xf>
    <xf numFmtId="49" fontId="14" fillId="5" borderId="1" xfId="0" applyNumberFormat="1" applyFont="1" applyFill="1" applyBorder="1" applyAlignment="1">
      <alignment vertical="top" wrapText="1"/>
    </xf>
    <xf numFmtId="165" fontId="24" fillId="0" borderId="1" xfId="0" applyNumberFormat="1" applyFont="1" applyBorder="1" applyAlignment="1">
      <alignment vertical="top" wrapText="1"/>
    </xf>
    <xf numFmtId="165" fontId="14" fillId="0" borderId="1" xfId="0" applyNumberFormat="1" applyFont="1" applyBorder="1" applyAlignment="1">
      <alignment horizontal="left" vertical="top" wrapText="1"/>
    </xf>
    <xf numFmtId="165" fontId="14" fillId="0" borderId="1" xfId="0" applyNumberFormat="1" applyFont="1" applyBorder="1" applyAlignment="1">
      <alignment vertical="top" wrapText="1"/>
    </xf>
    <xf numFmtId="0" fontId="14" fillId="4" borderId="1" xfId="0" applyFont="1" applyFill="1" applyBorder="1" applyAlignment="1">
      <alignment vertical="top" wrapText="1"/>
    </xf>
    <xf numFmtId="49" fontId="14" fillId="4" borderId="1" xfId="0" applyNumberFormat="1" applyFont="1" applyFill="1" applyBorder="1" applyAlignment="1">
      <alignment horizontal="left" vertical="top" wrapText="1"/>
    </xf>
    <xf numFmtId="0" fontId="24" fillId="4" borderId="1" xfId="0" applyFont="1" applyFill="1" applyBorder="1" applyAlignment="1">
      <alignment horizontal="left" vertical="top" wrapText="1"/>
    </xf>
    <xf numFmtId="0" fontId="24" fillId="4" borderId="10" xfId="0" applyFont="1" applyFill="1" applyBorder="1" applyAlignment="1">
      <alignment vertical="top" wrapText="1"/>
    </xf>
    <xf numFmtId="49" fontId="24" fillId="4" borderId="1" xfId="0" applyNumberFormat="1" applyFont="1" applyFill="1" applyBorder="1" applyAlignment="1">
      <alignment vertical="top" wrapText="1"/>
    </xf>
    <xf numFmtId="0" fontId="24" fillId="4" borderId="1" xfId="0" applyFont="1" applyFill="1" applyBorder="1" applyAlignment="1">
      <alignment vertical="top" wrapText="1"/>
    </xf>
    <xf numFmtId="166" fontId="24" fillId="5" borderId="1" xfId="1" applyNumberFormat="1" applyFont="1" applyFill="1" applyBorder="1" applyAlignment="1">
      <alignment vertical="top" wrapText="1"/>
    </xf>
    <xf numFmtId="166" fontId="24" fillId="0" borderId="1" xfId="0" applyNumberFormat="1" applyFont="1" applyFill="1" applyBorder="1" applyAlignment="1">
      <alignment horizontal="right" vertical="top" wrapText="1"/>
    </xf>
    <xf numFmtId="166" fontId="14" fillId="12" borderId="1" xfId="0" applyNumberFormat="1" applyFont="1" applyFill="1" applyBorder="1" applyAlignment="1">
      <alignment horizontal="right" vertical="top" wrapText="1"/>
    </xf>
    <xf numFmtId="0" fontId="24" fillId="5" borderId="0" xfId="0" applyFont="1" applyFill="1" applyAlignment="1">
      <alignment vertical="top" wrapText="1"/>
    </xf>
    <xf numFmtId="166" fontId="14" fillId="6" borderId="1" xfId="4" applyNumberFormat="1" applyFont="1" applyFill="1" applyBorder="1" applyAlignment="1">
      <alignment horizontal="right" wrapText="1"/>
    </xf>
    <xf numFmtId="49" fontId="24" fillId="0" borderId="0" xfId="0" applyNumberFormat="1" applyFont="1" applyAlignment="1">
      <alignment vertical="top" wrapText="1"/>
    </xf>
    <xf numFmtId="49" fontId="24" fillId="0" borderId="0" xfId="0" applyNumberFormat="1" applyFont="1" applyAlignment="1">
      <alignment horizontal="right" vertical="top" wrapText="1"/>
    </xf>
    <xf numFmtId="49" fontId="24" fillId="0" borderId="0" xfId="0" applyNumberFormat="1" applyFont="1" applyAlignment="1">
      <alignment horizontal="left" vertical="top"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166" fontId="24" fillId="5" borderId="1" xfId="0" applyNumberFormat="1" applyFont="1" applyFill="1" applyBorder="1" applyAlignment="1">
      <alignment horizontal="right" vertical="top"/>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49" fontId="28" fillId="5" borderId="1" xfId="0" applyNumberFormat="1" applyFont="1" applyFill="1" applyBorder="1" applyAlignment="1">
      <alignment vertical="top" wrapText="1"/>
    </xf>
    <xf numFmtId="49" fontId="46" fillId="5" borderId="1" xfId="0" applyNumberFormat="1" applyFont="1" applyFill="1" applyBorder="1" applyAlignment="1">
      <alignment horizontal="right" vertical="top" wrapText="1"/>
    </xf>
    <xf numFmtId="49" fontId="28" fillId="5" borderId="1" xfId="0" applyNumberFormat="1" applyFont="1" applyFill="1" applyBorder="1" applyAlignment="1">
      <alignment horizontal="left" vertical="top" wrapText="1"/>
    </xf>
    <xf numFmtId="166" fontId="28" fillId="5" borderId="1" xfId="0" applyNumberFormat="1" applyFont="1" applyFill="1" applyBorder="1" applyAlignment="1">
      <alignment horizontal="right" vertical="top" wrapText="1"/>
    </xf>
    <xf numFmtId="0" fontId="24" fillId="5" borderId="1" xfId="0" quotePrefix="1" applyFont="1" applyFill="1" applyBorder="1" applyAlignment="1">
      <alignment horizontal="center" vertical="top" wrapText="1"/>
    </xf>
    <xf numFmtId="49" fontId="24" fillId="5" borderId="1" xfId="0" quotePrefix="1" applyNumberFormat="1" applyFont="1" applyFill="1" applyBorder="1" applyAlignment="1">
      <alignment horizontal="center" vertical="top" wrapText="1"/>
    </xf>
    <xf numFmtId="49" fontId="24" fillId="5" borderId="2" xfId="0" applyNumberFormat="1" applyFont="1" applyFill="1" applyBorder="1" applyAlignment="1">
      <alignment horizontal="right" vertical="top" wrapText="1"/>
    </xf>
    <xf numFmtId="3" fontId="24" fillId="0" borderId="1" xfId="0" applyNumberFormat="1" applyFont="1" applyBorder="1" applyAlignment="1">
      <alignment horizontal="center" vertical="top" wrapText="1"/>
    </xf>
    <xf numFmtId="166" fontId="14" fillId="0" borderId="0" xfId="0" applyNumberFormat="1" applyFont="1" applyAlignment="1">
      <alignment horizontal="left" vertical="top" wrapText="1"/>
    </xf>
    <xf numFmtId="166" fontId="24" fillId="0" borderId="0" xfId="0" applyNumberFormat="1" applyFont="1" applyAlignment="1">
      <alignment horizontal="center" vertical="top" wrapText="1"/>
    </xf>
    <xf numFmtId="166" fontId="24" fillId="0" borderId="1" xfId="4" applyNumberFormat="1" applyFont="1" applyBorder="1" applyAlignment="1">
      <alignment wrapText="1"/>
    </xf>
    <xf numFmtId="49" fontId="6" fillId="0" borderId="3" xfId="0" applyNumberFormat="1" applyFont="1" applyBorder="1" applyAlignment="1">
      <alignment vertical="top" wrapText="1"/>
    </xf>
    <xf numFmtId="1" fontId="1" fillId="0" borderId="1" xfId="0" applyNumberFormat="1" applyFont="1" applyBorder="1" applyAlignment="1">
      <alignment horizontal="center" vertical="top" wrapText="1"/>
    </xf>
    <xf numFmtId="49" fontId="6" fillId="0" borderId="3" xfId="0" applyNumberFormat="1" applyFont="1" applyBorder="1" applyAlignment="1">
      <alignment wrapText="1"/>
    </xf>
    <xf numFmtId="49" fontId="6" fillId="0" borderId="5" xfId="0" applyNumberFormat="1" applyFont="1" applyBorder="1" applyAlignment="1">
      <alignment vertical="top" wrapText="1"/>
    </xf>
    <xf numFmtId="1" fontId="1" fillId="5" borderId="1" xfId="0" applyNumberFormat="1" applyFont="1" applyFill="1" applyBorder="1" applyAlignment="1">
      <alignment horizontal="center" vertical="top" wrapText="1"/>
    </xf>
    <xf numFmtId="49" fontId="6" fillId="0" borderId="4" xfId="0" applyNumberFormat="1" applyFont="1" applyBorder="1" applyAlignment="1">
      <alignment vertical="top" wrapText="1"/>
    </xf>
    <xf numFmtId="49" fontId="6" fillId="5" borderId="8" xfId="0" applyNumberFormat="1" applyFont="1" applyFill="1" applyBorder="1" applyAlignment="1">
      <alignment vertical="top" wrapText="1"/>
    </xf>
    <xf numFmtId="166" fontId="1" fillId="0" borderId="1" xfId="0" applyNumberFormat="1" applyFont="1" applyBorder="1" applyAlignment="1">
      <alignment vertical="top" wrapText="1"/>
    </xf>
    <xf numFmtId="49" fontId="1" fillId="0" borderId="7" xfId="0" applyNumberFormat="1" applyFont="1" applyBorder="1" applyAlignment="1">
      <alignment horizontal="center" vertical="top" wrapText="1"/>
    </xf>
    <xf numFmtId="166" fontId="1" fillId="0" borderId="1" xfId="0" applyNumberFormat="1" applyFont="1" applyBorder="1" applyAlignment="1">
      <alignment vertical="top"/>
    </xf>
    <xf numFmtId="49" fontId="1" fillId="0" borderId="5" xfId="0" applyNumberFormat="1" applyFont="1" applyBorder="1" applyAlignment="1">
      <alignment horizontal="center" vertical="top" wrapText="1"/>
    </xf>
    <xf numFmtId="165" fontId="1" fillId="0" borderId="1" xfId="0" applyNumberFormat="1" applyFont="1" applyBorder="1" applyAlignment="1">
      <alignment vertical="top"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49" fontId="1" fillId="2" borderId="1" xfId="0" applyNumberFormat="1" applyFont="1" applyFill="1" applyBorder="1" applyAlignment="1">
      <alignment vertical="top" wrapText="1"/>
    </xf>
    <xf numFmtId="49" fontId="1" fillId="0" borderId="3"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5" xfId="0" applyNumberFormat="1" applyFont="1" applyBorder="1" applyAlignment="1">
      <alignment vertical="top" wrapText="1"/>
    </xf>
    <xf numFmtId="0" fontId="1" fillId="0" borderId="8" xfId="0" applyFont="1" applyBorder="1" applyAlignment="1">
      <alignment horizontal="center" vertical="top" wrapText="1"/>
    </xf>
    <xf numFmtId="166" fontId="6" fillId="9" borderId="1" xfId="5" applyNumberFormat="1" applyFont="1" applyFill="1" applyBorder="1" applyAlignment="1">
      <alignment horizontal="right" vertical="top" wrapText="1"/>
    </xf>
    <xf numFmtId="166" fontId="1" fillId="0" borderId="1" xfId="0" applyNumberFormat="1" applyFont="1" applyBorder="1" applyAlignment="1">
      <alignment horizontal="center" vertical="top" wrapText="1"/>
    </xf>
    <xf numFmtId="166" fontId="6" fillId="7" borderId="1" xfId="0" applyNumberFormat="1" applyFont="1" applyFill="1" applyBorder="1" applyAlignment="1">
      <alignment horizontal="righ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5" fontId="1" fillId="5" borderId="0" xfId="0" applyNumberFormat="1" applyFont="1" applyFill="1" applyAlignment="1">
      <alignment horizontal="center" vertical="top" wrapText="1"/>
    </xf>
    <xf numFmtId="49" fontId="6" fillId="0" borderId="0" xfId="0" applyNumberFormat="1" applyFont="1" applyAlignment="1">
      <alignment horizontal="center" vertical="top"/>
    </xf>
    <xf numFmtId="0" fontId="6" fillId="0" borderId="0" xfId="0" applyFont="1" applyAlignment="1">
      <alignment horizontal="left" vertical="top"/>
    </xf>
    <xf numFmtId="166" fontId="26" fillId="9" borderId="1" xfId="0" applyNumberFormat="1" applyFont="1" applyFill="1" applyBorder="1" applyAlignment="1">
      <alignment vertical="top" wrapText="1"/>
    </xf>
    <xf numFmtId="166" fontId="25" fillId="6" borderId="1" xfId="0" applyNumberFormat="1" applyFont="1" applyFill="1" applyBorder="1" applyAlignment="1">
      <alignment vertical="top" wrapText="1"/>
    </xf>
    <xf numFmtId="166" fontId="26" fillId="6" borderId="1" xfId="4" applyNumberFormat="1" applyFont="1" applyFill="1" applyBorder="1" applyAlignment="1">
      <alignment vertical="top" wrapText="1"/>
    </xf>
    <xf numFmtId="0" fontId="6" fillId="5" borderId="14" xfId="0" applyFont="1" applyFill="1" applyBorder="1" applyAlignment="1">
      <alignment horizontal="right" vertical="center" wrapText="1"/>
    </xf>
    <xf numFmtId="0" fontId="1" fillId="5" borderId="15" xfId="0" applyFont="1" applyFill="1" applyBorder="1" applyAlignment="1">
      <alignment horizontal="left" vertical="top" wrapText="1"/>
    </xf>
    <xf numFmtId="0" fontId="6" fillId="10" borderId="1" xfId="0" applyFont="1" applyFill="1" applyBorder="1" applyAlignment="1">
      <alignment horizontal="center" vertical="center" textRotation="90" wrapText="1"/>
    </xf>
    <xf numFmtId="0" fontId="1" fillId="5" borderId="1" xfId="0" applyFont="1" applyFill="1" applyBorder="1" applyAlignment="1">
      <alignment horizontal="right" vertical="top"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1" fillId="5" borderId="2"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1" fillId="5" borderId="2" xfId="0" applyNumberFormat="1" applyFont="1" applyFill="1" applyBorder="1" applyAlignment="1">
      <alignment horizontal="right" vertical="top" wrapText="1"/>
    </xf>
    <xf numFmtId="49" fontId="1" fillId="5" borderId="8" xfId="0" applyNumberFormat="1" applyFont="1" applyFill="1" applyBorder="1" applyAlignment="1">
      <alignment horizontal="right" vertical="top" wrapText="1"/>
    </xf>
    <xf numFmtId="49" fontId="1" fillId="5" borderId="1" xfId="0" applyNumberFormat="1" applyFont="1" applyFill="1" applyBorder="1" applyAlignment="1">
      <alignment horizontal="center" vertical="top" wrapText="1"/>
    </xf>
    <xf numFmtId="49" fontId="1" fillId="0" borderId="1" xfId="4" applyNumberFormat="1" applyFont="1" applyBorder="1" applyAlignment="1">
      <alignment horizontal="left" wrapText="1"/>
    </xf>
    <xf numFmtId="0" fontId="1" fillId="5" borderId="2" xfId="0" applyFont="1" applyFill="1" applyBorder="1" applyAlignment="1">
      <alignment horizontal="left" vertical="top" wrapText="1"/>
    </xf>
    <xf numFmtId="0" fontId="1" fillId="5" borderId="8" xfId="0" applyFont="1" applyFill="1" applyBorder="1" applyAlignment="1">
      <alignment horizontal="left" vertical="top" wrapText="1"/>
    </xf>
    <xf numFmtId="0" fontId="6" fillId="10" borderId="1" xfId="0" applyFont="1" applyFill="1" applyBorder="1" applyAlignment="1">
      <alignment horizontal="center" vertical="center" wrapText="1"/>
    </xf>
    <xf numFmtId="49" fontId="10" fillId="5" borderId="1" xfId="0" applyNumberFormat="1" applyFont="1" applyFill="1" applyBorder="1" applyAlignment="1">
      <alignment horizontal="right" vertical="top" wrapText="1"/>
    </xf>
    <xf numFmtId="49" fontId="10" fillId="9"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 fillId="5" borderId="1" xfId="0" applyNumberFormat="1" applyFont="1" applyFill="1" applyBorder="1" applyAlignment="1">
      <alignment vertical="top" wrapText="1"/>
    </xf>
    <xf numFmtId="0" fontId="1" fillId="5" borderId="10" xfId="0" applyFont="1" applyFill="1" applyBorder="1" applyAlignment="1">
      <alignment horizontal="left" vertical="top" wrapText="1"/>
    </xf>
    <xf numFmtId="166" fontId="1" fillId="5" borderId="1" xfId="0" applyNumberFormat="1" applyFont="1" applyFill="1" applyBorder="1" applyAlignment="1">
      <alignment horizontal="right" vertical="top" wrapText="1"/>
    </xf>
    <xf numFmtId="49" fontId="6" fillId="5" borderId="1" xfId="0" applyNumberFormat="1" applyFont="1" applyFill="1" applyBorder="1" applyAlignment="1">
      <alignment horizontal="right" vertical="top" wrapText="1"/>
    </xf>
    <xf numFmtId="49" fontId="1" fillId="5" borderId="2"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0" fontId="10"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vertical="top" wrapText="1"/>
    </xf>
    <xf numFmtId="49" fontId="10" fillId="14" borderId="1" xfId="4" applyNumberFormat="1" applyFont="1" applyFill="1" applyBorder="1" applyAlignment="1">
      <alignment horizontal="right" vertical="top" wrapText="1"/>
    </xf>
    <xf numFmtId="49" fontId="4" fillId="6" borderId="1" xfId="0" applyNumberFormat="1" applyFont="1" applyFill="1" applyBorder="1" applyAlignment="1">
      <alignment horizontal="right" vertical="top" wrapText="1"/>
    </xf>
    <xf numFmtId="49" fontId="10" fillId="6" borderId="1" xfId="4" applyNumberFormat="1" applyFont="1" applyFill="1" applyBorder="1" applyAlignment="1">
      <alignment horizontal="right" wrapText="1"/>
    </xf>
    <xf numFmtId="0" fontId="10" fillId="5" borderId="0" xfId="0" applyFont="1" applyFill="1" applyAlignment="1">
      <alignment horizontal="right" vertical="top" wrapText="1"/>
    </xf>
    <xf numFmtId="0" fontId="4" fillId="5" borderId="0" xfId="0" applyFont="1" applyFill="1" applyAlignment="1">
      <alignment horizontal="center" wrapText="1"/>
    </xf>
    <xf numFmtId="165" fontId="1" fillId="2" borderId="2" xfId="0" applyNumberFormat="1" applyFont="1" applyFill="1" applyBorder="1" applyAlignment="1">
      <alignment horizontal="left" vertical="top" wrapText="1"/>
    </xf>
    <xf numFmtId="165" fontId="1" fillId="2" borderId="8" xfId="0" applyNumberFormat="1" applyFont="1" applyFill="1" applyBorder="1" applyAlignment="1">
      <alignment horizontal="left" vertical="top" wrapText="1"/>
    </xf>
    <xf numFmtId="49" fontId="4" fillId="6" borderId="1" xfId="0" applyNumberFormat="1" applyFont="1" applyFill="1" applyBorder="1" applyAlignment="1">
      <alignment horizontal="left" vertical="center" wrapText="1"/>
    </xf>
    <xf numFmtId="49" fontId="6" fillId="10" borderId="1" xfId="0" applyNumberFormat="1" applyFont="1" applyFill="1" applyBorder="1" applyAlignment="1">
      <alignment horizontal="center" vertical="center" textRotation="90" wrapText="1"/>
    </xf>
    <xf numFmtId="49" fontId="6" fillId="10" borderId="1" xfId="0" applyNumberFormat="1" applyFont="1" applyFill="1" applyBorder="1" applyAlignment="1">
      <alignment horizontal="center" vertical="center" wrapText="1"/>
    </xf>
    <xf numFmtId="49" fontId="6" fillId="9" borderId="1" xfId="0" applyNumberFormat="1" applyFont="1" applyFill="1" applyBorder="1" applyAlignment="1">
      <alignment horizontal="right" vertical="top" wrapText="1"/>
    </xf>
    <xf numFmtId="49" fontId="1" fillId="0" borderId="2"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0" fontId="14" fillId="10" borderId="1" xfId="0" applyFont="1" applyFill="1" applyBorder="1" applyAlignment="1">
      <alignment horizontal="center" vertical="center" wrapText="1"/>
    </xf>
    <xf numFmtId="49" fontId="14" fillId="10" borderId="1" xfId="0" applyNumberFormat="1" applyFont="1" applyFill="1" applyBorder="1" applyAlignment="1">
      <alignment horizontal="center" vertical="center" textRotation="90" wrapText="1"/>
    </xf>
    <xf numFmtId="0" fontId="24" fillId="5" borderId="2" xfId="0" applyFont="1" applyFill="1" applyBorder="1" applyAlignment="1">
      <alignment horizontal="center" vertical="top" wrapText="1"/>
    </xf>
    <xf numFmtId="0" fontId="24" fillId="5" borderId="8" xfId="0" applyFont="1" applyFill="1" applyBorder="1" applyAlignment="1">
      <alignment horizontal="center" vertical="top" wrapText="1"/>
    </xf>
    <xf numFmtId="49" fontId="14" fillId="0" borderId="1" xfId="0" applyNumberFormat="1" applyFont="1" applyBorder="1" applyAlignment="1">
      <alignment horizontal="right" vertical="top" wrapText="1"/>
    </xf>
    <xf numFmtId="49" fontId="24" fillId="5" borderId="2" xfId="0" applyNumberFormat="1" applyFont="1" applyFill="1" applyBorder="1" applyAlignment="1">
      <alignment horizontal="center" vertical="top" wrapText="1"/>
    </xf>
    <xf numFmtId="49" fontId="24" fillId="5" borderId="8" xfId="0" applyNumberFormat="1" applyFont="1" applyFill="1" applyBorder="1" applyAlignment="1">
      <alignment horizontal="center" vertical="top" wrapText="1"/>
    </xf>
    <xf numFmtId="49" fontId="24" fillId="5" borderId="2" xfId="0" applyNumberFormat="1" applyFont="1" applyFill="1" applyBorder="1" applyAlignment="1">
      <alignment horizontal="left" vertical="top" wrapText="1"/>
    </xf>
    <xf numFmtId="49" fontId="24" fillId="5" borderId="8" xfId="0" applyNumberFormat="1" applyFont="1" applyFill="1" applyBorder="1" applyAlignment="1">
      <alignment horizontal="left" vertical="top" wrapText="1"/>
    </xf>
    <xf numFmtId="0" fontId="24" fillId="5" borderId="2" xfId="0" applyFont="1" applyFill="1" applyBorder="1" applyAlignment="1">
      <alignment horizontal="right" vertical="top" wrapText="1"/>
    </xf>
    <xf numFmtId="0" fontId="24" fillId="5" borderId="8" xfId="0" applyFont="1" applyFill="1" applyBorder="1" applyAlignment="1">
      <alignment horizontal="right" vertical="top" wrapText="1"/>
    </xf>
    <xf numFmtId="0" fontId="24" fillId="5" borderId="1" xfId="0" applyFont="1" applyFill="1" applyBorder="1" applyAlignment="1">
      <alignment horizontal="left" vertical="top" wrapText="1"/>
    </xf>
    <xf numFmtId="49" fontId="25" fillId="6" borderId="1" xfId="0" applyNumberFormat="1" applyFont="1" applyFill="1" applyBorder="1" applyAlignment="1">
      <alignment horizontal="left" vertical="center" wrapText="1"/>
    </xf>
    <xf numFmtId="49" fontId="14" fillId="10" borderId="1" xfId="0" applyNumberFormat="1" applyFont="1" applyFill="1" applyBorder="1" applyAlignment="1">
      <alignment horizontal="center" vertical="center" wrapText="1"/>
    </xf>
    <xf numFmtId="49" fontId="24" fillId="5" borderId="1" xfId="0" applyNumberFormat="1" applyFont="1" applyFill="1" applyBorder="1" applyAlignment="1">
      <alignment horizontal="right" vertical="top" wrapText="1"/>
    </xf>
    <xf numFmtId="49" fontId="24" fillId="5" borderId="1" xfId="0" applyNumberFormat="1" applyFont="1" applyFill="1" applyBorder="1" applyAlignment="1">
      <alignment horizontal="center" vertical="top" wrapText="1"/>
    </xf>
    <xf numFmtId="49" fontId="24" fillId="5" borderId="1" xfId="0" applyNumberFormat="1" applyFont="1" applyFill="1" applyBorder="1" applyAlignment="1">
      <alignment horizontal="left" vertical="top" wrapText="1"/>
    </xf>
    <xf numFmtId="49" fontId="14" fillId="0" borderId="1" xfId="0" applyNumberFormat="1" applyFont="1" applyBorder="1" applyAlignment="1">
      <alignment horizontal="left" vertical="top" wrapText="1"/>
    </xf>
    <xf numFmtId="0" fontId="24" fillId="5" borderId="2" xfId="0" applyFont="1" applyFill="1" applyBorder="1" applyAlignment="1">
      <alignment vertical="top" wrapText="1"/>
    </xf>
    <xf numFmtId="0" fontId="24" fillId="5" borderId="8" xfId="0" applyFont="1" applyFill="1" applyBorder="1" applyAlignment="1">
      <alignment vertical="top" wrapText="1"/>
    </xf>
    <xf numFmtId="0" fontId="24" fillId="5" borderId="2" xfId="0" applyFont="1" applyFill="1" applyBorder="1" applyAlignment="1">
      <alignment horizontal="left" vertical="top" wrapText="1"/>
    </xf>
    <xf numFmtId="0" fontId="24" fillId="5" borderId="8" xfId="0" applyFont="1" applyFill="1" applyBorder="1" applyAlignment="1">
      <alignment horizontal="left" vertical="top" wrapText="1"/>
    </xf>
    <xf numFmtId="49" fontId="24" fillId="5" borderId="1" xfId="0" applyNumberFormat="1" applyFont="1" applyFill="1" applyBorder="1" applyAlignment="1">
      <alignment vertical="top" wrapText="1"/>
    </xf>
    <xf numFmtId="0" fontId="24" fillId="5" borderId="1" xfId="0" applyFont="1" applyFill="1" applyBorder="1" applyAlignment="1">
      <alignment horizontal="right" vertical="top" wrapText="1"/>
    </xf>
    <xf numFmtId="0" fontId="26" fillId="5" borderId="0" xfId="0" applyFont="1" applyFill="1" applyAlignment="1">
      <alignment horizontal="right" vertical="top" wrapText="1"/>
    </xf>
    <xf numFmtId="0" fontId="14" fillId="10" borderId="1" xfId="0" applyFont="1" applyFill="1" applyBorder="1" applyAlignment="1">
      <alignment horizontal="center" vertical="center" textRotation="90" wrapText="1"/>
    </xf>
    <xf numFmtId="0" fontId="14" fillId="5" borderId="0" xfId="0" applyFont="1" applyFill="1" applyBorder="1" applyAlignment="1">
      <alignment horizontal="center" vertical="center" wrapText="1"/>
    </xf>
    <xf numFmtId="0" fontId="14" fillId="5" borderId="0" xfId="0" applyFont="1" applyFill="1" applyBorder="1" applyAlignment="1">
      <alignment horizontal="right" vertical="center" wrapText="1"/>
    </xf>
    <xf numFmtId="0" fontId="14" fillId="10" borderId="6" xfId="0" applyFont="1" applyFill="1" applyBorder="1" applyAlignment="1">
      <alignment horizontal="center" vertical="center" wrapText="1"/>
    </xf>
    <xf numFmtId="0" fontId="14" fillId="10" borderId="16" xfId="0" applyFont="1" applyFill="1" applyBorder="1" applyAlignment="1">
      <alignment horizontal="center" vertical="center" wrapText="1"/>
    </xf>
    <xf numFmtId="0" fontId="14" fillId="10" borderId="9" xfId="0" applyFont="1" applyFill="1" applyBorder="1" applyAlignment="1">
      <alignment horizontal="center" vertical="center" wrapText="1"/>
    </xf>
    <xf numFmtId="49" fontId="24" fillId="0" borderId="6" xfId="4" applyNumberFormat="1" applyFont="1" applyBorder="1" applyAlignment="1">
      <alignment horizontal="left" wrapText="1"/>
    </xf>
    <xf numFmtId="49" fontId="24" fillId="0" borderId="16" xfId="4" applyNumberFormat="1" applyFont="1" applyBorder="1" applyAlignment="1">
      <alignment horizontal="left" wrapText="1"/>
    </xf>
    <xf numFmtId="49" fontId="24" fillId="0" borderId="9" xfId="4" applyNumberFormat="1" applyFont="1" applyBorder="1" applyAlignment="1">
      <alignment horizontal="left" wrapText="1"/>
    </xf>
    <xf numFmtId="49" fontId="14" fillId="6" borderId="6" xfId="4" applyNumberFormat="1" applyFont="1" applyFill="1" applyBorder="1" applyAlignment="1">
      <alignment horizontal="right" wrapText="1"/>
    </xf>
    <xf numFmtId="49" fontId="14" fillId="6" borderId="16" xfId="4" applyNumberFormat="1" applyFont="1" applyFill="1" applyBorder="1" applyAlignment="1">
      <alignment horizontal="right" wrapText="1"/>
    </xf>
    <xf numFmtId="49" fontId="14" fillId="6" borderId="9" xfId="4" applyNumberFormat="1" applyFont="1" applyFill="1" applyBorder="1" applyAlignment="1">
      <alignment horizontal="right" wrapText="1"/>
    </xf>
    <xf numFmtId="49" fontId="14" fillId="14" borderId="6" xfId="4" applyNumberFormat="1" applyFont="1" applyFill="1" applyBorder="1" applyAlignment="1">
      <alignment horizontal="right" wrapText="1"/>
    </xf>
    <xf numFmtId="49" fontId="14" fillId="14" borderId="16" xfId="4" applyNumberFormat="1" applyFont="1" applyFill="1" applyBorder="1" applyAlignment="1">
      <alignment horizontal="right" wrapText="1"/>
    </xf>
    <xf numFmtId="49" fontId="14" fillId="14" borderId="9" xfId="4" applyNumberFormat="1" applyFont="1" applyFill="1" applyBorder="1" applyAlignment="1">
      <alignment horizontal="right" wrapText="1"/>
    </xf>
    <xf numFmtId="49" fontId="26" fillId="6" borderId="17" xfId="0" applyNumberFormat="1" applyFont="1" applyFill="1" applyBorder="1" applyAlignment="1">
      <alignment horizontal="right" vertical="top" wrapText="1"/>
    </xf>
    <xf numFmtId="49" fontId="26" fillId="6" borderId="14" xfId="0" applyNumberFormat="1" applyFont="1" applyFill="1" applyBorder="1" applyAlignment="1">
      <alignment horizontal="right" vertical="top" wrapText="1"/>
    </xf>
    <xf numFmtId="49" fontId="26" fillId="6" borderId="11" xfId="0" applyNumberFormat="1" applyFont="1" applyFill="1" applyBorder="1" applyAlignment="1">
      <alignment horizontal="right" vertical="top" wrapText="1"/>
    </xf>
    <xf numFmtId="49" fontId="14" fillId="2" borderId="6" xfId="0" applyNumberFormat="1" applyFont="1" applyFill="1" applyBorder="1" applyAlignment="1">
      <alignment horizontal="right" vertical="top" wrapText="1"/>
    </xf>
    <xf numFmtId="49" fontId="14" fillId="2" borderId="16" xfId="0" applyNumberFormat="1" applyFont="1" applyFill="1" applyBorder="1" applyAlignment="1">
      <alignment horizontal="right" vertical="top" wrapText="1"/>
    </xf>
    <xf numFmtId="49" fontId="14" fillId="2" borderId="9" xfId="0" applyNumberFormat="1" applyFont="1" applyFill="1" applyBorder="1" applyAlignment="1">
      <alignment horizontal="right" vertical="top" wrapText="1"/>
    </xf>
    <xf numFmtId="49" fontId="25" fillId="5" borderId="0" xfId="0" applyNumberFormat="1" applyFont="1" applyFill="1" applyBorder="1" applyAlignment="1">
      <alignment horizontal="center" vertical="top" wrapText="1"/>
    </xf>
    <xf numFmtId="1" fontId="24" fillId="5" borderId="2" xfId="0" applyNumberFormat="1" applyFont="1" applyFill="1" applyBorder="1" applyAlignment="1">
      <alignment horizontal="center" vertical="top" wrapText="1"/>
    </xf>
    <xf numFmtId="1" fontId="24" fillId="5" borderId="8" xfId="0" applyNumberFormat="1" applyFont="1" applyFill="1" applyBorder="1" applyAlignment="1">
      <alignment horizontal="center" vertical="top" wrapText="1"/>
    </xf>
    <xf numFmtId="0" fontId="24" fillId="4" borderId="2" xfId="0" applyFont="1" applyFill="1" applyBorder="1" applyAlignment="1">
      <alignment horizontal="center" vertical="top" wrapText="1"/>
    </xf>
    <xf numFmtId="0" fontId="24" fillId="4" borderId="10" xfId="0" applyFont="1" applyFill="1" applyBorder="1" applyAlignment="1">
      <alignment horizontal="center" vertical="top" wrapText="1"/>
    </xf>
    <xf numFmtId="0" fontId="14" fillId="4" borderId="1" xfId="0" applyFont="1" applyFill="1" applyBorder="1" applyAlignment="1">
      <alignment horizontal="left" vertical="top" wrapText="1"/>
    </xf>
    <xf numFmtId="0" fontId="33" fillId="5" borderId="15" xfId="0" applyFont="1" applyFill="1" applyBorder="1" applyAlignment="1">
      <alignment horizontal="left" vertical="top" wrapText="1"/>
    </xf>
    <xf numFmtId="49" fontId="14" fillId="0" borderId="6"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9" xfId="0" applyNumberFormat="1" applyFont="1" applyBorder="1" applyAlignment="1">
      <alignment horizontal="left" vertical="top" wrapText="1"/>
    </xf>
    <xf numFmtId="49" fontId="14" fillId="5" borderId="1" xfId="0" applyNumberFormat="1" applyFont="1" applyFill="1" applyBorder="1" applyAlignment="1">
      <alignment horizontal="right" vertical="top" wrapText="1"/>
    </xf>
    <xf numFmtId="49" fontId="24" fillId="0" borderId="2" xfId="0" applyNumberFormat="1" applyFont="1" applyBorder="1" applyAlignment="1">
      <alignment horizontal="center" vertical="top" wrapText="1"/>
    </xf>
    <xf numFmtId="49" fontId="24" fillId="0" borderId="8" xfId="0" applyNumberFormat="1" applyFont="1" applyBorder="1" applyAlignment="1">
      <alignment horizontal="center" vertical="top" wrapText="1"/>
    </xf>
    <xf numFmtId="49" fontId="24" fillId="0" borderId="1" xfId="4" applyNumberFormat="1" applyFont="1" applyBorder="1" applyAlignment="1">
      <alignment horizontal="left" wrapText="1"/>
    </xf>
    <xf numFmtId="49" fontId="14" fillId="6" borderId="1" xfId="4" applyNumberFormat="1" applyFont="1" applyFill="1" applyBorder="1" applyAlignment="1">
      <alignment horizontal="right" wrapText="1"/>
    </xf>
    <xf numFmtId="49" fontId="14" fillId="12" borderId="1" xfId="0" applyNumberFormat="1" applyFont="1" applyFill="1" applyBorder="1" applyAlignment="1">
      <alignment horizontal="right" vertical="top" wrapText="1"/>
    </xf>
    <xf numFmtId="49" fontId="24" fillId="4" borderId="1" xfId="0" applyNumberFormat="1" applyFont="1" applyFill="1" applyBorder="1" applyAlignment="1">
      <alignment horizontal="center" vertical="top" wrapText="1"/>
    </xf>
    <xf numFmtId="0" fontId="24" fillId="4" borderId="2" xfId="0" applyFont="1" applyFill="1" applyBorder="1" applyAlignment="1">
      <alignment horizontal="left" vertical="top" wrapText="1"/>
    </xf>
    <xf numFmtId="0" fontId="24" fillId="4" borderId="10" xfId="0" applyFont="1" applyFill="1" applyBorder="1" applyAlignment="1">
      <alignment horizontal="left" vertical="top" wrapText="1"/>
    </xf>
    <xf numFmtId="49" fontId="24" fillId="0" borderId="1" xfId="0" applyNumberFormat="1" applyFont="1" applyBorder="1" applyAlignment="1">
      <alignment horizontal="left" vertical="top" wrapText="1"/>
    </xf>
    <xf numFmtId="49" fontId="24" fillId="0" borderId="1" xfId="0" applyNumberFormat="1" applyFont="1" applyBorder="1" applyAlignment="1">
      <alignment vertical="top" wrapText="1"/>
    </xf>
    <xf numFmtId="49" fontId="24" fillId="0" borderId="2" xfId="0" applyNumberFormat="1" applyFont="1" applyBorder="1" applyAlignment="1">
      <alignment horizontal="left" vertical="top" wrapText="1"/>
    </xf>
    <xf numFmtId="49" fontId="24" fillId="0" borderId="8" xfId="0" applyNumberFormat="1" applyFont="1" applyBorder="1" applyAlignment="1">
      <alignment horizontal="left" vertical="top" wrapText="1"/>
    </xf>
    <xf numFmtId="49" fontId="24" fillId="2" borderId="2" xfId="0" applyNumberFormat="1" applyFont="1" applyFill="1" applyBorder="1" applyAlignment="1">
      <alignment horizontal="center" vertical="top" wrapText="1"/>
    </xf>
    <xf numFmtId="49" fontId="24" fillId="2" borderId="8" xfId="0" applyNumberFormat="1" applyFont="1" applyFill="1" applyBorder="1" applyAlignment="1">
      <alignment horizontal="center" vertical="top" wrapText="1"/>
    </xf>
    <xf numFmtId="165" fontId="24" fillId="2" borderId="2" xfId="0" applyNumberFormat="1" applyFont="1" applyFill="1" applyBorder="1" applyAlignment="1">
      <alignment horizontal="left" vertical="top" wrapText="1"/>
    </xf>
    <xf numFmtId="165" fontId="24" fillId="2" borderId="8" xfId="0" applyNumberFormat="1" applyFont="1" applyFill="1" applyBorder="1" applyAlignment="1">
      <alignment horizontal="left" vertical="top" wrapText="1"/>
    </xf>
    <xf numFmtId="49" fontId="24" fillId="4" borderId="1" xfId="0" applyNumberFormat="1"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49" fontId="24" fillId="0" borderId="1" xfId="0" applyNumberFormat="1" applyFont="1" applyBorder="1" applyAlignment="1">
      <alignment horizontal="center" vertical="top" wrapText="1"/>
    </xf>
    <xf numFmtId="1" fontId="24" fillId="2" borderId="1" xfId="0" applyNumberFormat="1" applyFont="1" applyFill="1" applyBorder="1" applyAlignment="1">
      <alignment horizontal="left" vertical="top" wrapText="1"/>
    </xf>
    <xf numFmtId="1" fontId="24" fillId="5" borderId="10" xfId="0" applyNumberFormat="1" applyFont="1" applyFill="1" applyBorder="1" applyAlignment="1">
      <alignment horizontal="center" vertical="top" wrapText="1"/>
    </xf>
    <xf numFmtId="0" fontId="25" fillId="5" borderId="0" xfId="0" applyFont="1" applyFill="1" applyAlignment="1">
      <alignment horizontal="center" vertical="center" wrapText="1"/>
    </xf>
    <xf numFmtId="0" fontId="14" fillId="10" borderId="16" xfId="0" applyFont="1" applyFill="1" applyBorder="1" applyAlignment="1">
      <alignment vertical="center" wrapText="1"/>
    </xf>
    <xf numFmtId="0" fontId="14" fillId="10" borderId="9" xfId="0" applyFont="1" applyFill="1" applyBorder="1" applyAlignment="1">
      <alignment vertical="center" wrapText="1"/>
    </xf>
    <xf numFmtId="49" fontId="14" fillId="14" borderId="1" xfId="4" applyNumberFormat="1" applyFont="1" applyFill="1" applyBorder="1" applyAlignment="1">
      <alignment horizontal="right" wrapText="1"/>
    </xf>
    <xf numFmtId="1" fontId="24" fillId="5" borderId="1" xfId="0" applyNumberFormat="1" applyFont="1" applyFill="1" applyBorder="1" applyAlignment="1">
      <alignment vertical="top" wrapText="1"/>
    </xf>
    <xf numFmtId="166" fontId="24" fillId="5" borderId="2" xfId="0" applyNumberFormat="1" applyFont="1" applyFill="1" applyBorder="1" applyAlignment="1">
      <alignment horizontal="right" vertical="top" wrapText="1"/>
    </xf>
    <xf numFmtId="166" fontId="24" fillId="5" borderId="8" xfId="0" applyNumberFormat="1" applyFont="1" applyFill="1" applyBorder="1" applyAlignment="1">
      <alignment horizontal="right" vertical="top" wrapText="1"/>
    </xf>
    <xf numFmtId="165" fontId="24" fillId="5" borderId="1" xfId="0" applyNumberFormat="1" applyFont="1" applyFill="1" applyBorder="1" applyAlignment="1">
      <alignment horizontal="left" vertical="top" wrapText="1"/>
    </xf>
    <xf numFmtId="0" fontId="24" fillId="0" borderId="2" xfId="0" applyFont="1" applyBorder="1" applyAlignment="1">
      <alignment horizontal="center" vertical="top" wrapText="1"/>
    </xf>
    <xf numFmtId="0" fontId="24" fillId="0" borderId="8" xfId="0" applyFont="1" applyBorder="1" applyAlignment="1">
      <alignment horizontal="center" vertical="top" wrapText="1"/>
    </xf>
    <xf numFmtId="0" fontId="24" fillId="0" borderId="10" xfId="0" applyFont="1" applyBorder="1" applyAlignment="1">
      <alignment horizontal="center" vertical="top" wrapText="1"/>
    </xf>
    <xf numFmtId="49" fontId="24" fillId="0" borderId="10" xfId="0" applyNumberFormat="1" applyFont="1" applyBorder="1" applyAlignment="1">
      <alignment horizontal="left" vertical="top" wrapText="1"/>
    </xf>
    <xf numFmtId="0" fontId="14" fillId="0" borderId="1" xfId="0" applyFont="1" applyBorder="1" applyAlignment="1">
      <alignment horizontal="left" vertical="top" wrapText="1"/>
    </xf>
    <xf numFmtId="49" fontId="24" fillId="0" borderId="10" xfId="0" applyNumberFormat="1" applyFont="1" applyBorder="1" applyAlignment="1">
      <alignment horizontal="center" vertical="top" wrapText="1"/>
    </xf>
    <xf numFmtId="49" fontId="24" fillId="0" borderId="2" xfId="0" applyNumberFormat="1" applyFont="1" applyBorder="1" applyAlignment="1">
      <alignment horizontal="right" vertical="top" wrapText="1"/>
    </xf>
    <xf numFmtId="49" fontId="24" fillId="0" borderId="8" xfId="0" applyNumberFormat="1" applyFont="1" applyBorder="1" applyAlignment="1">
      <alignment horizontal="right" vertical="top" wrapText="1"/>
    </xf>
    <xf numFmtId="0" fontId="24" fillId="0" borderId="2" xfId="0" applyFont="1" applyBorder="1" applyAlignment="1">
      <alignment horizontal="left" vertical="top" wrapText="1"/>
    </xf>
    <xf numFmtId="0" fontId="24" fillId="0" borderId="8" xfId="0" applyFont="1" applyBorder="1" applyAlignment="1">
      <alignment horizontal="left" vertical="top" wrapText="1"/>
    </xf>
    <xf numFmtId="49" fontId="24" fillId="0" borderId="10" xfId="0" applyNumberFormat="1" applyFont="1" applyBorder="1" applyAlignment="1">
      <alignment horizontal="right" vertical="top" wrapText="1"/>
    </xf>
    <xf numFmtId="0" fontId="24" fillId="0" borderId="10" xfId="0" applyFont="1" applyBorder="1" applyAlignment="1">
      <alignment horizontal="left" vertical="top" wrapText="1"/>
    </xf>
    <xf numFmtId="0" fontId="25" fillId="0" borderId="0" xfId="0" applyFont="1" applyAlignment="1">
      <alignment horizontal="center" vertical="center" wrapText="1"/>
    </xf>
    <xf numFmtId="49" fontId="14" fillId="6" borderId="8" xfId="0" applyNumberFormat="1" applyFont="1" applyFill="1" applyBorder="1" applyAlignment="1">
      <alignment horizontal="right" vertical="top" wrapText="1"/>
    </xf>
    <xf numFmtId="49" fontId="24" fillId="5" borderId="2" xfId="0" applyNumberFormat="1" applyFont="1" applyFill="1" applyBorder="1" applyAlignment="1">
      <alignment horizontal="right" vertical="top" wrapText="1"/>
    </xf>
    <xf numFmtId="49" fontId="24" fillId="5" borderId="8" xfId="0" applyNumberFormat="1" applyFont="1" applyFill="1" applyBorder="1" applyAlignment="1">
      <alignment horizontal="right" vertical="top" wrapText="1"/>
    </xf>
    <xf numFmtId="49" fontId="6" fillId="6" borderId="1" xfId="4" applyNumberFormat="1" applyFont="1" applyFill="1" applyBorder="1" applyAlignment="1">
      <alignment horizontal="right" wrapText="1"/>
    </xf>
    <xf numFmtId="0" fontId="1" fillId="5" borderId="2" xfId="0" applyFont="1" applyFill="1" applyBorder="1" applyAlignment="1">
      <alignment horizontal="center" vertical="top" wrapText="1"/>
    </xf>
    <xf numFmtId="0" fontId="1" fillId="5" borderId="8" xfId="0" applyFont="1" applyFill="1" applyBorder="1" applyAlignment="1">
      <alignment horizontal="center" vertical="top" wrapText="1"/>
    </xf>
    <xf numFmtId="0" fontId="36" fillId="5" borderId="15" xfId="0" applyFont="1" applyFill="1" applyBorder="1" applyAlignment="1">
      <alignment horizontal="left" vertical="top" wrapText="1"/>
    </xf>
    <xf numFmtId="1" fontId="1" fillId="5" borderId="1" xfId="0" applyNumberFormat="1" applyFont="1" applyFill="1" applyBorder="1" applyAlignment="1">
      <alignment horizontal="center" vertical="top" wrapText="1"/>
    </xf>
    <xf numFmtId="1" fontId="1" fillId="0" borderId="1" xfId="0" applyNumberFormat="1" applyFont="1" applyBorder="1" applyAlignment="1">
      <alignment horizontal="center" vertical="top" wrapText="1"/>
    </xf>
    <xf numFmtId="0" fontId="1" fillId="5" borderId="1" xfId="0" applyFont="1" applyFill="1" applyBorder="1" applyAlignment="1">
      <alignment horizontal="center" vertical="top" wrapText="1"/>
    </xf>
    <xf numFmtId="1" fontId="1" fillId="5" borderId="2" xfId="0" applyNumberFormat="1" applyFont="1" applyFill="1" applyBorder="1" applyAlignment="1">
      <alignment horizontal="center" vertical="top" wrapText="1"/>
    </xf>
    <xf numFmtId="1" fontId="1" fillId="5" borderId="10" xfId="0" applyNumberFormat="1" applyFont="1" applyFill="1" applyBorder="1" applyAlignment="1">
      <alignment horizontal="center" vertical="top" wrapText="1"/>
    </xf>
    <xf numFmtId="1" fontId="1" fillId="5" borderId="8" xfId="0" applyNumberFormat="1" applyFont="1" applyFill="1" applyBorder="1" applyAlignment="1">
      <alignment horizontal="center" vertical="top" wrapText="1"/>
    </xf>
    <xf numFmtId="0" fontId="6" fillId="0" borderId="1" xfId="0" applyFont="1" applyBorder="1" applyAlignment="1">
      <alignment horizontal="lef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6" fillId="14" borderId="1" xfId="4" applyNumberFormat="1" applyFont="1" applyFill="1" applyBorder="1" applyAlignment="1">
      <alignment horizontal="right" wrapText="1"/>
    </xf>
    <xf numFmtId="49" fontId="6" fillId="0" borderId="1" xfId="0" applyNumberFormat="1" applyFont="1" applyBorder="1" applyAlignment="1">
      <alignment horizontal="right" vertical="top" wrapText="1"/>
    </xf>
    <xf numFmtId="49" fontId="1" fillId="5" borderId="18" xfId="0" applyNumberFormat="1" applyFont="1" applyFill="1" applyBorder="1" applyAlignment="1">
      <alignment horizontal="center" vertical="top" wrapText="1"/>
    </xf>
    <xf numFmtId="49" fontId="1" fillId="0" borderId="7" xfId="0" applyNumberFormat="1" applyFont="1" applyBorder="1" applyAlignment="1">
      <alignment vertical="top" wrapText="1"/>
    </xf>
    <xf numFmtId="49" fontId="1" fillId="0" borderId="19" xfId="0" applyNumberFormat="1" applyFont="1" applyBorder="1" applyAlignment="1">
      <alignment vertical="top" wrapText="1"/>
    </xf>
    <xf numFmtId="49" fontId="1" fillId="0" borderId="1" xfId="0" applyNumberFormat="1" applyFont="1" applyBorder="1" applyAlignment="1">
      <alignment horizontal="left" vertical="top" wrapText="1"/>
    </xf>
    <xf numFmtId="0" fontId="6" fillId="0" borderId="1" xfId="0" applyFont="1" applyBorder="1" applyAlignment="1">
      <alignment horizontal="left" wrapText="1"/>
    </xf>
    <xf numFmtId="49" fontId="1" fillId="5" borderId="10" xfId="0" applyNumberFormat="1" applyFont="1" applyFill="1" applyBorder="1" applyAlignment="1">
      <alignment horizontal="center" vertical="top" wrapText="1"/>
    </xf>
    <xf numFmtId="0" fontId="6" fillId="10" borderId="6"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9" xfId="0" applyFont="1" applyFill="1" applyBorder="1" applyAlignment="1">
      <alignment horizontal="center" vertical="center" wrapText="1"/>
    </xf>
    <xf numFmtId="49" fontId="1" fillId="0" borderId="10" xfId="0" applyNumberFormat="1" applyFont="1" applyBorder="1" applyAlignment="1">
      <alignment horizontal="center" vertical="top" wrapText="1"/>
    </xf>
    <xf numFmtId="49" fontId="6" fillId="7" borderId="1" xfId="0" applyNumberFormat="1" applyFont="1" applyFill="1" applyBorder="1" applyAlignment="1">
      <alignment horizontal="righ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horizontal="center"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49" fontId="1" fillId="0" borderId="7" xfId="0" applyNumberFormat="1" applyFont="1" applyBorder="1" applyAlignment="1">
      <alignment horizontal="center" vertical="top" wrapText="1"/>
    </xf>
    <xf numFmtId="49" fontId="1" fillId="0" borderId="18" xfId="0" applyNumberFormat="1" applyFont="1" applyBorder="1" applyAlignment="1">
      <alignment horizontal="center" vertical="top" wrapText="1"/>
    </xf>
    <xf numFmtId="49" fontId="1" fillId="0" borderId="19" xfId="0" applyNumberFormat="1" applyFont="1" applyBorder="1" applyAlignment="1">
      <alignment horizontal="center" vertical="top" wrapText="1"/>
    </xf>
    <xf numFmtId="0" fontId="4" fillId="0" borderId="0" xfId="0" applyFont="1" applyAlignment="1">
      <alignment horizontal="center" vertical="center" wrapText="1"/>
    </xf>
    <xf numFmtId="49" fontId="1" fillId="0" borderId="1" xfId="0" applyNumberFormat="1" applyFont="1" applyBorder="1" applyAlignment="1">
      <alignment vertical="top" wrapText="1"/>
    </xf>
    <xf numFmtId="49" fontId="4" fillId="6" borderId="6" xfId="0" applyNumberFormat="1" applyFont="1" applyFill="1" applyBorder="1" applyAlignment="1">
      <alignment horizontal="left" vertical="center" wrapText="1"/>
    </xf>
    <xf numFmtId="49" fontId="4" fillId="6" borderId="16" xfId="0" applyNumberFormat="1" applyFont="1" applyFill="1" applyBorder="1" applyAlignment="1">
      <alignment horizontal="left" vertical="center" wrapText="1"/>
    </xf>
    <xf numFmtId="49" fontId="4" fillId="6" borderId="9" xfId="0" applyNumberFormat="1" applyFont="1" applyFill="1" applyBorder="1" applyAlignment="1">
      <alignment horizontal="left" vertical="center" wrapText="1"/>
    </xf>
    <xf numFmtId="49" fontId="1" fillId="0" borderId="18" xfId="0" applyNumberFormat="1" applyFont="1" applyBorder="1" applyAlignment="1">
      <alignment vertical="top" wrapText="1"/>
    </xf>
    <xf numFmtId="49" fontId="1" fillId="2" borderId="7" xfId="0" applyNumberFormat="1" applyFont="1" applyFill="1" applyBorder="1" applyAlignment="1">
      <alignment horizontal="center" vertical="top" wrapText="1"/>
    </xf>
    <xf numFmtId="0" fontId="1" fillId="0" borderId="1" xfId="0" applyFont="1" applyBorder="1" applyAlignment="1">
      <alignment vertical="top" wrapText="1"/>
    </xf>
    <xf numFmtId="49" fontId="6" fillId="5" borderId="8" xfId="0" applyNumberFormat="1" applyFont="1" applyFill="1" applyBorder="1" applyAlignment="1">
      <alignment horizontal="right" vertical="top" wrapText="1"/>
    </xf>
    <xf numFmtId="0" fontId="6" fillId="0" borderId="0" xfId="0" applyFont="1" applyAlignment="1">
      <alignment horizontal="right" vertical="center"/>
    </xf>
    <xf numFmtId="0" fontId="6" fillId="5" borderId="1" xfId="0" applyFont="1" applyFill="1" applyBorder="1" applyAlignment="1">
      <alignment horizontal="left" vertical="top" wrapText="1"/>
    </xf>
    <xf numFmtId="49" fontId="6" fillId="0" borderId="1" xfId="0" applyNumberFormat="1" applyFont="1" applyBorder="1" applyAlignment="1">
      <alignment horizontal="left" vertical="top" wrapText="1"/>
    </xf>
    <xf numFmtId="0" fontId="47"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166" fontId="1" fillId="5" borderId="2" xfId="0" applyNumberFormat="1" applyFont="1" applyFill="1" applyBorder="1" applyAlignment="1">
      <alignment horizontal="center" vertical="top" wrapText="1"/>
    </xf>
    <xf numFmtId="166" fontId="1" fillId="5" borderId="8" xfId="0" applyNumberFormat="1" applyFont="1" applyFill="1" applyBorder="1" applyAlignment="1">
      <alignment horizontal="center" vertical="top" wrapText="1"/>
    </xf>
    <xf numFmtId="3" fontId="1" fillId="5" borderId="2" xfId="0" applyNumberFormat="1" applyFont="1" applyFill="1" applyBorder="1" applyAlignment="1">
      <alignment horizontal="center" vertical="top" wrapText="1"/>
    </xf>
    <xf numFmtId="3" fontId="1" fillId="5" borderId="8" xfId="0" applyNumberFormat="1" applyFont="1" applyFill="1" applyBorder="1" applyAlignment="1">
      <alignment horizontal="center" vertical="top" wrapText="1"/>
    </xf>
    <xf numFmtId="0" fontId="1" fillId="5" borderId="10" xfId="0" applyFont="1" applyFill="1" applyBorder="1" applyAlignment="1">
      <alignment horizontal="center" vertical="top" wrapText="1"/>
    </xf>
    <xf numFmtId="49" fontId="6" fillId="0" borderId="6" xfId="0" applyNumberFormat="1" applyFont="1" applyBorder="1" applyAlignment="1">
      <alignment horizontal="left" vertical="top" wrapText="1"/>
    </xf>
    <xf numFmtId="49" fontId="6" fillId="0" borderId="16" xfId="0" applyNumberFormat="1" applyFont="1" applyBorder="1" applyAlignment="1">
      <alignment horizontal="left" vertical="top" wrapText="1"/>
    </xf>
    <xf numFmtId="49" fontId="6" fillId="0" borderId="9" xfId="0" applyNumberFormat="1" applyFont="1" applyBorder="1" applyAlignment="1">
      <alignment horizontal="left" vertical="top" wrapText="1"/>
    </xf>
    <xf numFmtId="49" fontId="1" fillId="0" borderId="1" xfId="0" applyNumberFormat="1" applyFont="1" applyBorder="1" applyAlignment="1">
      <alignment horizontal="center" vertical="top"/>
    </xf>
    <xf numFmtId="0" fontId="6" fillId="5" borderId="0" xfId="0" applyFont="1" applyFill="1" applyBorder="1" applyAlignment="1">
      <alignment horizontal="right" vertical="center" wrapText="1"/>
    </xf>
    <xf numFmtId="0" fontId="1" fillId="0" borderId="10" xfId="0" applyFont="1" applyBorder="1" applyAlignment="1">
      <alignment horizontal="left" vertical="top" wrapText="1"/>
    </xf>
    <xf numFmtId="166" fontId="1" fillId="0" borderId="2" xfId="0" applyNumberFormat="1" applyFont="1" applyBorder="1" applyAlignment="1">
      <alignment horizontal="right" vertical="top" wrapText="1"/>
    </xf>
    <xf numFmtId="166" fontId="1" fillId="0" borderId="10" xfId="0" applyNumberFormat="1" applyFont="1" applyBorder="1" applyAlignment="1">
      <alignment horizontal="right" vertical="top" wrapText="1"/>
    </xf>
    <xf numFmtId="166" fontId="1" fillId="0" borderId="8" xfId="0" applyNumberFormat="1" applyFont="1" applyBorder="1" applyAlignment="1">
      <alignment horizontal="right" vertical="top" wrapText="1"/>
    </xf>
    <xf numFmtId="166" fontId="1" fillId="5" borderId="2" xfId="0" applyNumberFormat="1" applyFont="1" applyFill="1" applyBorder="1" applyAlignment="1">
      <alignment horizontal="right" vertical="top" wrapText="1"/>
    </xf>
    <xf numFmtId="166" fontId="1" fillId="5" borderId="10" xfId="0" applyNumberFormat="1" applyFont="1" applyFill="1" applyBorder="1" applyAlignment="1">
      <alignment horizontal="right" vertical="top" wrapText="1"/>
    </xf>
    <xf numFmtId="49" fontId="1" fillId="5" borderId="10" xfId="0" applyNumberFormat="1" applyFont="1" applyFill="1" applyBorder="1" applyAlignment="1">
      <alignment horizontal="left" vertical="top" wrapText="1"/>
    </xf>
    <xf numFmtId="0" fontId="4" fillId="0" borderId="0" xfId="0" applyFont="1" applyAlignment="1">
      <alignment horizontal="center" vertical="top" wrapText="1"/>
    </xf>
    <xf numFmtId="49" fontId="1" fillId="0" borderId="6" xfId="4" applyNumberFormat="1" applyFont="1" applyBorder="1" applyAlignment="1">
      <alignment horizontal="left" wrapText="1"/>
    </xf>
    <xf numFmtId="49" fontId="1" fillId="0" borderId="16" xfId="4" applyNumberFormat="1" applyFont="1" applyBorder="1" applyAlignment="1">
      <alignment horizontal="left" wrapText="1"/>
    </xf>
    <xf numFmtId="49" fontId="1" fillId="0" borderId="9" xfId="4" applyNumberFormat="1" applyFont="1" applyBorder="1" applyAlignment="1">
      <alignment horizontal="left" wrapText="1"/>
    </xf>
    <xf numFmtId="49" fontId="6" fillId="6" borderId="1" xfId="0" applyNumberFormat="1" applyFont="1" applyFill="1" applyBorder="1" applyAlignment="1">
      <alignment horizontal="right" vertical="top" wrapText="1"/>
    </xf>
    <xf numFmtId="49" fontId="6" fillId="6" borderId="6" xfId="4" applyNumberFormat="1" applyFont="1" applyFill="1" applyBorder="1" applyAlignment="1">
      <alignment horizontal="right" wrapText="1"/>
    </xf>
    <xf numFmtId="49" fontId="6" fillId="6" borderId="16" xfId="4" applyNumberFormat="1" applyFont="1" applyFill="1" applyBorder="1" applyAlignment="1">
      <alignment horizontal="right" wrapText="1"/>
    </xf>
    <xf numFmtId="49" fontId="6" fillId="6" borderId="9" xfId="4" applyNumberFormat="1" applyFont="1" applyFill="1" applyBorder="1" applyAlignment="1">
      <alignment horizontal="right" wrapText="1"/>
    </xf>
    <xf numFmtId="49" fontId="6" fillId="14" borderId="6" xfId="4" applyNumberFormat="1" applyFont="1" applyFill="1" applyBorder="1" applyAlignment="1">
      <alignment horizontal="right" wrapText="1"/>
    </xf>
    <xf numFmtId="49" fontId="6" fillId="14" borderId="16" xfId="4" applyNumberFormat="1" applyFont="1" applyFill="1" applyBorder="1" applyAlignment="1">
      <alignment horizontal="right" wrapText="1"/>
    </xf>
    <xf numFmtId="49" fontId="6" fillId="14" borderId="9" xfId="4" applyNumberFormat="1" applyFont="1" applyFill="1" applyBorder="1" applyAlignment="1">
      <alignment horizontal="right" wrapText="1"/>
    </xf>
    <xf numFmtId="49" fontId="6" fillId="2" borderId="17" xfId="0" applyNumberFormat="1" applyFont="1" applyFill="1" applyBorder="1" applyAlignment="1">
      <alignment horizontal="right" vertical="top" wrapText="1"/>
    </xf>
    <xf numFmtId="49" fontId="6" fillId="2" borderId="14" xfId="0" applyNumberFormat="1" applyFont="1" applyFill="1" applyBorder="1" applyAlignment="1">
      <alignment horizontal="right" vertical="top" wrapText="1"/>
    </xf>
    <xf numFmtId="49" fontId="6" fillId="2" borderId="11" xfId="0" applyNumberFormat="1" applyFont="1" applyFill="1" applyBorder="1" applyAlignment="1">
      <alignment horizontal="right" vertical="top" wrapText="1"/>
    </xf>
    <xf numFmtId="49" fontId="10" fillId="0" borderId="6" xfId="0" applyNumberFormat="1" applyFont="1" applyBorder="1" applyAlignment="1">
      <alignment horizontal="left" vertical="top" wrapText="1"/>
    </xf>
    <xf numFmtId="49" fontId="10" fillId="0" borderId="16"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24" fillId="5" borderId="2" xfId="0" applyNumberFormat="1" applyFont="1" applyFill="1" applyBorder="1" applyAlignment="1">
      <alignment horizontal="center" vertical="top"/>
    </xf>
    <xf numFmtId="49" fontId="24" fillId="5" borderId="10" xfId="0" applyNumberFormat="1" applyFont="1" applyFill="1" applyBorder="1" applyAlignment="1">
      <alignment horizontal="center" vertical="top"/>
    </xf>
    <xf numFmtId="49" fontId="24" fillId="5" borderId="8" xfId="0" applyNumberFormat="1" applyFont="1" applyFill="1" applyBorder="1" applyAlignment="1">
      <alignment horizontal="center" vertical="top"/>
    </xf>
    <xf numFmtId="0" fontId="24" fillId="5" borderId="10" xfId="0" applyFont="1" applyFill="1" applyBorder="1" applyAlignment="1">
      <alignment horizontal="left" vertical="top" wrapText="1"/>
    </xf>
    <xf numFmtId="49" fontId="24" fillId="5" borderId="10" xfId="0" applyNumberFormat="1" applyFont="1" applyFill="1" applyBorder="1" applyAlignment="1">
      <alignment horizontal="left" vertical="top" wrapText="1"/>
    </xf>
    <xf numFmtId="49" fontId="16" fillId="5" borderId="2" xfId="0" applyNumberFormat="1" applyFont="1" applyFill="1" applyBorder="1" applyAlignment="1">
      <alignment horizontal="center" vertical="top" wrapText="1"/>
    </xf>
    <xf numFmtId="49" fontId="16" fillId="5" borderId="10" xfId="0" applyNumberFormat="1" applyFont="1" applyFill="1" applyBorder="1" applyAlignment="1">
      <alignment horizontal="center" vertical="top" wrapText="1"/>
    </xf>
    <xf numFmtId="49" fontId="16" fillId="5" borderId="8" xfId="0" applyNumberFormat="1" applyFont="1" applyFill="1" applyBorder="1" applyAlignment="1">
      <alignment horizontal="center" vertical="top" wrapText="1"/>
    </xf>
    <xf numFmtId="49" fontId="8" fillId="5" borderId="1" xfId="0" applyNumberFormat="1" applyFont="1" applyFill="1" applyBorder="1" applyAlignment="1">
      <alignment horizontal="center" vertical="top" wrapText="1"/>
    </xf>
    <xf numFmtId="49" fontId="10" fillId="8" borderId="6" xfId="4" applyNumberFormat="1" applyFont="1" applyFill="1" applyBorder="1" applyAlignment="1">
      <alignment horizontal="right" wrapText="1"/>
    </xf>
    <xf numFmtId="49" fontId="10" fillId="8" borderId="16" xfId="4" applyNumberFormat="1" applyFont="1" applyFill="1" applyBorder="1" applyAlignment="1">
      <alignment horizontal="right" wrapText="1"/>
    </xf>
    <xf numFmtId="49" fontId="10" fillId="8" borderId="9" xfId="4" applyNumberFormat="1" applyFont="1" applyFill="1" applyBorder="1" applyAlignment="1">
      <alignment horizontal="right" wrapText="1"/>
    </xf>
    <xf numFmtId="49" fontId="38" fillId="0" borderId="2" xfId="0" applyNumberFormat="1" applyFont="1" applyBorder="1" applyAlignment="1">
      <alignment horizontal="center" vertical="top" wrapText="1"/>
    </xf>
    <xf numFmtId="49" fontId="38" fillId="0" borderId="8"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0" fontId="8" fillId="5" borderId="1" xfId="0" applyFont="1" applyFill="1" applyBorder="1" applyAlignment="1">
      <alignment horizontal="left" vertical="top" wrapText="1"/>
    </xf>
    <xf numFmtId="49" fontId="7" fillId="5" borderId="1" xfId="0" applyNumberFormat="1" applyFont="1" applyFill="1" applyBorder="1" applyAlignment="1">
      <alignment horizontal="center" vertical="top" wrapText="1"/>
    </xf>
    <xf numFmtId="49" fontId="1" fillId="9" borderId="1" xfId="0" applyNumberFormat="1" applyFont="1" applyFill="1" applyBorder="1" applyAlignment="1">
      <alignment horizontal="left" vertical="top" wrapText="1"/>
    </xf>
    <xf numFmtId="49" fontId="10" fillId="5" borderId="6" xfId="0" applyNumberFormat="1" applyFont="1" applyFill="1" applyBorder="1" applyAlignment="1">
      <alignment horizontal="right" vertical="top" wrapText="1"/>
    </xf>
    <xf numFmtId="49" fontId="10" fillId="5" borderId="16" xfId="0" applyNumberFormat="1" applyFont="1" applyFill="1" applyBorder="1" applyAlignment="1">
      <alignment horizontal="right" vertical="top" wrapText="1"/>
    </xf>
    <xf numFmtId="49" fontId="10" fillId="5" borderId="9" xfId="0" applyNumberFormat="1" applyFont="1" applyFill="1" applyBorder="1" applyAlignment="1">
      <alignment horizontal="right" vertical="top" wrapText="1"/>
    </xf>
    <xf numFmtId="49" fontId="10" fillId="5" borderId="1" xfId="0" applyNumberFormat="1" applyFont="1" applyFill="1" applyBorder="1" applyAlignment="1">
      <alignment horizontal="left" vertical="top" wrapText="1"/>
    </xf>
    <xf numFmtId="49" fontId="2" fillId="9" borderId="1" xfId="0" applyNumberFormat="1" applyFont="1" applyFill="1" applyBorder="1" applyAlignment="1">
      <alignment horizontal="center" vertical="top" wrapText="1"/>
    </xf>
    <xf numFmtId="49" fontId="1" fillId="9" borderId="1" xfId="0" applyNumberFormat="1" applyFont="1" applyFill="1" applyBorder="1" applyAlignment="1">
      <alignment horizontal="center" vertical="top" wrapText="1"/>
    </xf>
    <xf numFmtId="0" fontId="1" fillId="9" borderId="1" xfId="0" applyFont="1" applyFill="1" applyBorder="1" applyAlignment="1">
      <alignment vertical="top" wrapText="1"/>
    </xf>
    <xf numFmtId="0" fontId="1" fillId="5" borderId="10" xfId="0" applyFont="1" applyFill="1" applyBorder="1" applyAlignment="1">
      <alignment horizontal="right" vertical="top" wrapText="1"/>
    </xf>
    <xf numFmtId="49" fontId="4" fillId="8" borderId="1" xfId="0" applyNumberFormat="1" applyFont="1" applyFill="1" applyBorder="1" applyAlignment="1">
      <alignment horizontal="right" vertical="top" wrapText="1"/>
    </xf>
    <xf numFmtId="49" fontId="10" fillId="15" borderId="6" xfId="4" applyNumberFormat="1" applyFont="1" applyFill="1" applyBorder="1" applyAlignment="1">
      <alignment horizontal="right" wrapText="1"/>
    </xf>
    <xf numFmtId="49" fontId="10" fillId="15" borderId="16" xfId="4" applyNumberFormat="1" applyFont="1" applyFill="1" applyBorder="1" applyAlignment="1">
      <alignment horizontal="right" wrapText="1"/>
    </xf>
    <xf numFmtId="49" fontId="10" fillId="15" borderId="9" xfId="4" applyNumberFormat="1" applyFont="1" applyFill="1" applyBorder="1" applyAlignment="1">
      <alignment horizontal="right" wrapText="1"/>
    </xf>
    <xf numFmtId="49" fontId="6" fillId="2" borderId="6" xfId="0" applyNumberFormat="1" applyFont="1" applyFill="1" applyBorder="1" applyAlignment="1">
      <alignment horizontal="right" vertical="top" wrapText="1"/>
    </xf>
    <xf numFmtId="49" fontId="6" fillId="2" borderId="16" xfId="0" applyNumberFormat="1" applyFont="1" applyFill="1" applyBorder="1" applyAlignment="1">
      <alignment horizontal="right" vertical="top" wrapText="1"/>
    </xf>
    <xf numFmtId="49" fontId="6" fillId="2" borderId="9" xfId="0" applyNumberFormat="1" applyFont="1" applyFill="1" applyBorder="1" applyAlignment="1">
      <alignment horizontal="right" vertical="top" wrapText="1"/>
    </xf>
    <xf numFmtId="0" fontId="1" fillId="9" borderId="1" xfId="0" applyFont="1" applyFill="1" applyBorder="1" applyAlignment="1">
      <alignment horizontal="right" vertical="top" wrapText="1"/>
    </xf>
    <xf numFmtId="49" fontId="1" fillId="9" borderId="1" xfId="0" applyNumberFormat="1" applyFont="1" applyFill="1" applyBorder="1" applyAlignment="1">
      <alignment horizontal="right" vertical="top" wrapText="1"/>
    </xf>
    <xf numFmtId="49" fontId="42" fillId="5" borderId="2" xfId="0" applyNumberFormat="1" applyFont="1" applyFill="1" applyBorder="1" applyAlignment="1">
      <alignment horizontal="center" vertical="top" wrapText="1"/>
    </xf>
    <xf numFmtId="49" fontId="42" fillId="5" borderId="8" xfId="0" applyNumberFormat="1" applyFont="1" applyFill="1" applyBorder="1" applyAlignment="1">
      <alignment horizontal="center" vertical="top" wrapText="1"/>
    </xf>
    <xf numFmtId="49" fontId="20" fillId="5" borderId="1" xfId="0" applyNumberFormat="1" applyFont="1" applyFill="1" applyBorder="1" applyAlignment="1">
      <alignment horizontal="center" vertical="top" wrapText="1"/>
    </xf>
    <xf numFmtId="49" fontId="20" fillId="5" borderId="1" xfId="0" applyNumberFormat="1" applyFont="1" applyFill="1" applyBorder="1" applyAlignment="1">
      <alignment horizontal="right" vertical="top" wrapText="1"/>
    </xf>
    <xf numFmtId="0" fontId="5" fillId="5" borderId="2"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8" xfId="0" applyFont="1" applyFill="1" applyBorder="1" applyAlignment="1">
      <alignment horizontal="center" vertical="top" wrapText="1"/>
    </xf>
    <xf numFmtId="49" fontId="8" fillId="0" borderId="1"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49" fontId="7" fillId="5" borderId="1" xfId="0" applyNumberFormat="1" applyFont="1" applyFill="1" applyBorder="1" applyAlignment="1">
      <alignment horizontal="left" vertical="top" wrapText="1"/>
    </xf>
    <xf numFmtId="0" fontId="38" fillId="0" borderId="2" xfId="0" applyFont="1" applyBorder="1" applyAlignment="1">
      <alignment horizontal="left" vertical="top" wrapText="1"/>
    </xf>
    <xf numFmtId="0" fontId="38" fillId="0" borderId="8" xfId="0" applyFont="1" applyBorder="1" applyAlignment="1">
      <alignment horizontal="left" vertical="top" wrapText="1"/>
    </xf>
    <xf numFmtId="49" fontId="41" fillId="0" borderId="2" xfId="0" applyNumberFormat="1" applyFont="1" applyBorder="1" applyAlignment="1">
      <alignment horizontal="center" vertical="top" wrapText="1"/>
    </xf>
    <xf numFmtId="49" fontId="41" fillId="0" borderId="8" xfId="0" applyNumberFormat="1" applyFont="1" applyBorder="1" applyAlignment="1">
      <alignment horizontal="center" vertical="top" wrapText="1"/>
    </xf>
    <xf numFmtId="0" fontId="8" fillId="0" borderId="1" xfId="0" applyFont="1" applyBorder="1" applyAlignment="1">
      <alignment horizontal="left" vertical="top" wrapText="1"/>
    </xf>
    <xf numFmtId="49" fontId="41" fillId="5" borderId="2" xfId="0" applyNumberFormat="1" applyFont="1" applyFill="1" applyBorder="1" applyAlignment="1">
      <alignment horizontal="left" vertical="top" wrapText="1"/>
    </xf>
    <xf numFmtId="49" fontId="41" fillId="5" borderId="8" xfId="0" applyNumberFormat="1" applyFont="1" applyFill="1" applyBorder="1" applyAlignment="1">
      <alignment horizontal="left" vertical="top" wrapText="1"/>
    </xf>
    <xf numFmtId="49" fontId="7" fillId="0" borderId="1" xfId="0" applyNumberFormat="1" applyFont="1" applyBorder="1" applyAlignment="1">
      <alignment horizontal="left" vertical="top" wrapText="1"/>
    </xf>
    <xf numFmtId="0" fontId="4" fillId="5" borderId="0" xfId="0" applyFont="1" applyFill="1" applyAlignment="1">
      <alignment horizontal="center" vertical="top" wrapText="1"/>
    </xf>
    <xf numFmtId="49" fontId="6" fillId="5" borderId="1" xfId="0" applyNumberFormat="1" applyFont="1" applyFill="1" applyBorder="1" applyAlignment="1">
      <alignment horizontal="left" vertical="top" wrapText="1"/>
    </xf>
    <xf numFmtId="49" fontId="10" fillId="0" borderId="1" xfId="0" applyNumberFormat="1" applyFont="1" applyBorder="1" applyAlignment="1">
      <alignment horizontal="right" vertical="top" wrapText="1"/>
    </xf>
    <xf numFmtId="0" fontId="30" fillId="0" borderId="2" xfId="0" applyFont="1" applyFill="1" applyBorder="1" applyAlignment="1">
      <alignment horizontal="center" vertical="top" wrapText="1"/>
    </xf>
    <xf numFmtId="0" fontId="30" fillId="0" borderId="8" xfId="0" applyFont="1" applyFill="1" applyBorder="1" applyAlignment="1">
      <alignment horizontal="center" vertical="top" wrapText="1"/>
    </xf>
    <xf numFmtId="0" fontId="14" fillId="0" borderId="1" xfId="0" applyFont="1" applyBorder="1" applyAlignment="1">
      <alignment vertical="top" wrapText="1"/>
    </xf>
    <xf numFmtId="49" fontId="14" fillId="0" borderId="6" xfId="0" applyNumberFormat="1" applyFont="1" applyBorder="1" applyAlignment="1">
      <alignment horizontal="left" vertical="top"/>
    </xf>
    <xf numFmtId="49" fontId="14" fillId="0" borderId="16" xfId="0" applyNumberFormat="1" applyFont="1" applyBorder="1" applyAlignment="1">
      <alignment horizontal="left" vertical="top"/>
    </xf>
    <xf numFmtId="49" fontId="14" fillId="0" borderId="9" xfId="0" applyNumberFormat="1" applyFont="1" applyBorder="1" applyAlignment="1">
      <alignment horizontal="left" vertical="top"/>
    </xf>
    <xf numFmtId="0" fontId="24" fillId="0" borderId="1" xfId="0" applyFont="1" applyBorder="1" applyAlignment="1">
      <alignment horizontal="center" vertical="top" wrapText="1"/>
    </xf>
    <xf numFmtId="49" fontId="24" fillId="0" borderId="2" xfId="0" applyNumberFormat="1" applyFont="1" applyFill="1" applyBorder="1" applyAlignment="1">
      <alignment horizontal="left" vertical="top" wrapText="1"/>
    </xf>
    <xf numFmtId="49" fontId="24" fillId="0" borderId="8" xfId="0" applyNumberFormat="1" applyFont="1" applyFill="1" applyBorder="1" applyAlignment="1">
      <alignment horizontal="left" vertical="top" wrapText="1"/>
    </xf>
    <xf numFmtId="49" fontId="24" fillId="0" borderId="2" xfId="0" applyNumberFormat="1" applyFont="1" applyFill="1" applyBorder="1" applyAlignment="1">
      <alignment horizontal="center" vertical="top" wrapText="1"/>
    </xf>
    <xf numFmtId="49" fontId="24" fillId="0" borderId="8" xfId="0" applyNumberFormat="1" applyFont="1" applyFill="1" applyBorder="1" applyAlignment="1">
      <alignment horizontal="center" vertical="top" wrapText="1"/>
    </xf>
    <xf numFmtId="0" fontId="24" fillId="0" borderId="2"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2" xfId="0" applyFont="1" applyFill="1" applyBorder="1" applyAlignment="1">
      <alignment horizontal="center" vertical="top" wrapText="1"/>
    </xf>
    <xf numFmtId="0" fontId="24" fillId="0" borderId="8" xfId="0" applyFont="1" applyFill="1" applyBorder="1" applyAlignment="1">
      <alignment horizontal="center" vertical="top" wrapText="1"/>
    </xf>
    <xf numFmtId="49" fontId="24" fillId="0" borderId="1" xfId="0" applyNumberFormat="1" applyFont="1" applyBorder="1" applyAlignment="1">
      <alignment horizontal="right" vertical="top" wrapText="1"/>
    </xf>
    <xf numFmtId="49" fontId="14" fillId="0" borderId="1" xfId="0" applyNumberFormat="1" applyFont="1" applyBorder="1" applyAlignment="1">
      <alignment vertical="top"/>
    </xf>
    <xf numFmtId="3" fontId="24" fillId="0" borderId="1" xfId="0" applyNumberFormat="1" applyFont="1" applyBorder="1" applyAlignment="1">
      <alignment horizontal="left" vertical="top" wrapText="1"/>
    </xf>
    <xf numFmtId="49" fontId="24" fillId="0" borderId="1" xfId="4" applyNumberFormat="1" applyFont="1" applyBorder="1" applyAlignment="1">
      <alignment horizontal="left" vertical="top" wrapText="1"/>
    </xf>
    <xf numFmtId="49" fontId="14" fillId="6" borderId="1" xfId="4" applyNumberFormat="1" applyFont="1" applyFill="1" applyBorder="1" applyAlignment="1">
      <alignment horizontal="right" vertical="top" wrapText="1"/>
    </xf>
    <xf numFmtId="49" fontId="14" fillId="6" borderId="1" xfId="0" applyNumberFormat="1" applyFont="1" applyFill="1" applyBorder="1" applyAlignment="1">
      <alignment horizontal="right" vertical="top" wrapText="1"/>
    </xf>
    <xf numFmtId="49" fontId="14" fillId="14" borderId="1" xfId="4" applyNumberFormat="1" applyFont="1" applyFill="1" applyBorder="1" applyAlignment="1">
      <alignment horizontal="right" vertical="top" wrapText="1"/>
    </xf>
    <xf numFmtId="0" fontId="24" fillId="0" borderId="1" xfId="0" applyFont="1" applyBorder="1" applyAlignment="1">
      <alignment horizontal="left" vertical="top" wrapText="1"/>
    </xf>
    <xf numFmtId="0" fontId="14" fillId="0" borderId="6" xfId="0" applyFont="1" applyBorder="1" applyAlignment="1">
      <alignment horizontal="left" vertical="top" wrapText="1"/>
    </xf>
    <xf numFmtId="0" fontId="14" fillId="0" borderId="16" xfId="0" applyFont="1" applyBorder="1" applyAlignment="1">
      <alignment horizontal="left" vertical="top" wrapText="1"/>
    </xf>
    <xf numFmtId="0" fontId="14" fillId="0" borderId="9" xfId="0" applyFont="1" applyBorder="1" applyAlignment="1">
      <alignment horizontal="left" vertical="top" wrapText="1"/>
    </xf>
    <xf numFmtId="0" fontId="25" fillId="0" borderId="0" xfId="0" applyFont="1" applyAlignment="1">
      <alignment horizontal="center" wrapText="1"/>
    </xf>
    <xf numFmtId="0" fontId="14" fillId="0" borderId="1" xfId="4" applyFont="1" applyBorder="1" applyAlignment="1">
      <alignment horizontal="right" vertical="top" wrapText="1"/>
    </xf>
    <xf numFmtId="0" fontId="14" fillId="0" borderId="6" xfId="4" applyFont="1" applyBorder="1" applyAlignment="1">
      <alignment horizontal="left" vertical="top" wrapText="1"/>
    </xf>
    <xf numFmtId="0" fontId="14" fillId="0" borderId="16" xfId="4" applyFont="1" applyBorder="1" applyAlignment="1">
      <alignment horizontal="left" vertical="top" wrapText="1"/>
    </xf>
    <xf numFmtId="0" fontId="14" fillId="0" borderId="9" xfId="4" applyFont="1" applyBorder="1" applyAlignment="1">
      <alignment horizontal="left" vertical="top" wrapText="1"/>
    </xf>
    <xf numFmtId="49" fontId="25" fillId="6" borderId="1" xfId="0" applyNumberFormat="1" applyFont="1" applyFill="1" applyBorder="1" applyAlignment="1">
      <alignment horizontal="right" vertical="top" wrapText="1"/>
    </xf>
    <xf numFmtId="49" fontId="26" fillId="14" borderId="1" xfId="4" applyNumberFormat="1" applyFont="1" applyFill="1" applyBorder="1" applyAlignment="1">
      <alignment horizontal="right" vertical="top" wrapText="1"/>
    </xf>
    <xf numFmtId="49" fontId="26" fillId="6" borderId="1" xfId="4" applyNumberFormat="1" applyFont="1" applyFill="1" applyBorder="1" applyAlignment="1">
      <alignment horizontal="right" vertical="top" wrapText="1"/>
    </xf>
    <xf numFmtId="0" fontId="25" fillId="0" borderId="0" xfId="4" applyFont="1" applyAlignment="1">
      <alignment horizontal="center" vertical="top" wrapText="1"/>
    </xf>
    <xf numFmtId="166" fontId="24" fillId="0" borderId="1" xfId="4" applyNumberFormat="1" applyFont="1" applyBorder="1" applyAlignment="1">
      <alignment horizontal="right" vertical="top" wrapText="1"/>
    </xf>
    <xf numFmtId="0" fontId="24" fillId="0" borderId="1" xfId="0" applyFont="1" applyBorder="1" applyAlignment="1">
      <alignment vertical="top" wrapText="1"/>
    </xf>
    <xf numFmtId="0" fontId="24" fillId="0" borderId="1" xfId="4" applyFont="1" applyBorder="1" applyAlignment="1">
      <alignment vertical="top" wrapText="1"/>
    </xf>
    <xf numFmtId="49" fontId="25" fillId="6" borderId="6" xfId="0" applyNumberFormat="1" applyFont="1" applyFill="1" applyBorder="1" applyAlignment="1">
      <alignment horizontal="left" vertical="center" wrapText="1"/>
    </xf>
    <xf numFmtId="49" fontId="25" fillId="6" borderId="16" xfId="0" applyNumberFormat="1" applyFont="1" applyFill="1" applyBorder="1" applyAlignment="1">
      <alignment horizontal="left" vertical="center" wrapText="1"/>
    </xf>
    <xf numFmtId="49" fontId="25" fillId="6" borderId="9" xfId="0" applyNumberFormat="1" applyFont="1" applyFill="1" applyBorder="1" applyAlignment="1">
      <alignment horizontal="left" vertical="center" wrapText="1"/>
    </xf>
    <xf numFmtId="0" fontId="24" fillId="5" borderId="2" xfId="4" applyFont="1" applyFill="1" applyBorder="1" applyAlignment="1">
      <alignment horizontal="left" vertical="top" wrapText="1"/>
    </xf>
    <xf numFmtId="0" fontId="24" fillId="5" borderId="8" xfId="4" applyFont="1" applyFill="1" applyBorder="1" applyAlignment="1">
      <alignment horizontal="left" vertical="top" wrapText="1"/>
    </xf>
    <xf numFmtId="49" fontId="24" fillId="5" borderId="2" xfId="4" applyNumberFormat="1" applyFont="1" applyFill="1" applyBorder="1" applyAlignment="1">
      <alignment horizontal="center" vertical="top" wrapText="1"/>
    </xf>
    <xf numFmtId="49" fontId="24" fillId="5" borderId="8" xfId="4" applyNumberFormat="1" applyFont="1" applyFill="1" applyBorder="1" applyAlignment="1">
      <alignment horizontal="center" vertical="top" wrapText="1"/>
    </xf>
    <xf numFmtId="0" fontId="24" fillId="5" borderId="2" xfId="4" applyFont="1" applyFill="1" applyBorder="1" applyAlignment="1">
      <alignment horizontal="center" vertical="top" wrapText="1"/>
    </xf>
    <xf numFmtId="0" fontId="24" fillId="5" borderId="8" xfId="4" applyFont="1" applyFill="1" applyBorder="1" applyAlignment="1">
      <alignment horizontal="center" vertical="top" wrapText="1"/>
    </xf>
    <xf numFmtId="0" fontId="14" fillId="10" borderId="1" xfId="0" applyFont="1" applyFill="1" applyBorder="1" applyAlignment="1">
      <alignment vertical="center" textRotation="90" wrapText="1"/>
    </xf>
    <xf numFmtId="49" fontId="24" fillId="0" borderId="6" xfId="4" applyNumberFormat="1" applyFont="1" applyBorder="1" applyAlignment="1">
      <alignment horizontal="left" vertical="top" wrapText="1"/>
    </xf>
    <xf numFmtId="49" fontId="24" fillId="0" borderId="16" xfId="4" applyNumberFormat="1" applyFont="1" applyBorder="1" applyAlignment="1">
      <alignment horizontal="left" vertical="top" wrapText="1"/>
    </xf>
    <xf numFmtId="49" fontId="24" fillId="0" borderId="9" xfId="4" applyNumberFormat="1" applyFont="1" applyBorder="1" applyAlignment="1">
      <alignment horizontal="left" vertical="top" wrapText="1"/>
    </xf>
    <xf numFmtId="49" fontId="26" fillId="6" borderId="6" xfId="4" applyNumberFormat="1" applyFont="1" applyFill="1" applyBorder="1" applyAlignment="1">
      <alignment horizontal="right" vertical="top" wrapText="1"/>
    </xf>
    <xf numFmtId="49" fontId="26" fillId="6" borderId="16" xfId="4" applyNumberFormat="1" applyFont="1" applyFill="1" applyBorder="1" applyAlignment="1">
      <alignment horizontal="right" vertical="top" wrapText="1"/>
    </xf>
    <xf numFmtId="49" fontId="26" fillId="6" borderId="9" xfId="4" applyNumberFormat="1" applyFont="1" applyFill="1" applyBorder="1" applyAlignment="1">
      <alignment horizontal="right" vertical="top" wrapText="1"/>
    </xf>
    <xf numFmtId="0" fontId="28" fillId="5" borderId="2" xfId="0" applyFont="1" applyFill="1" applyBorder="1" applyAlignment="1">
      <alignment horizontal="center" vertical="top" wrapText="1"/>
    </xf>
    <xf numFmtId="0" fontId="28" fillId="5" borderId="8" xfId="0" applyFont="1" applyFill="1" applyBorder="1" applyAlignment="1">
      <alignment horizontal="center" vertical="top" wrapText="1"/>
    </xf>
    <xf numFmtId="166" fontId="24" fillId="5" borderId="10" xfId="0" applyNumberFormat="1" applyFont="1" applyFill="1" applyBorder="1" applyAlignment="1">
      <alignment horizontal="right" vertical="top" wrapText="1"/>
    </xf>
    <xf numFmtId="49" fontId="26" fillId="14" borderId="6" xfId="4" applyNumberFormat="1" applyFont="1" applyFill="1" applyBorder="1" applyAlignment="1">
      <alignment horizontal="right" vertical="top" wrapText="1"/>
    </xf>
    <xf numFmtId="49" fontId="26" fillId="14" borderId="16" xfId="4" applyNumberFormat="1" applyFont="1" applyFill="1" applyBorder="1" applyAlignment="1">
      <alignment horizontal="right" vertical="top" wrapText="1"/>
    </xf>
    <xf numFmtId="49" fontId="26" fillId="14" borderId="9" xfId="4" applyNumberFormat="1" applyFont="1" applyFill="1" applyBorder="1" applyAlignment="1">
      <alignment horizontal="right" vertical="top" wrapText="1"/>
    </xf>
    <xf numFmtId="49" fontId="14" fillId="2" borderId="17" xfId="0" applyNumberFormat="1" applyFont="1" applyFill="1" applyBorder="1" applyAlignment="1">
      <alignment horizontal="right" vertical="top" wrapText="1"/>
    </xf>
    <xf numFmtId="49" fontId="14" fillId="2" borderId="14" xfId="0" applyNumberFormat="1" applyFont="1" applyFill="1" applyBorder="1" applyAlignment="1">
      <alignment horizontal="right" vertical="top" wrapText="1"/>
    </xf>
    <xf numFmtId="49" fontId="14" fillId="2" borderId="11" xfId="0" applyNumberFormat="1" applyFont="1" applyFill="1" applyBorder="1" applyAlignment="1">
      <alignment horizontal="right" vertical="top" wrapText="1"/>
    </xf>
    <xf numFmtId="49" fontId="26" fillId="0" borderId="1" xfId="0" applyNumberFormat="1" applyFont="1" applyBorder="1" applyAlignment="1">
      <alignment horizontal="right" vertical="top" wrapText="1"/>
    </xf>
    <xf numFmtId="0" fontId="14" fillId="0" borderId="1" xfId="0" applyFont="1" applyBorder="1" applyAlignment="1">
      <alignment horizontal="right" vertical="top" wrapText="1"/>
    </xf>
    <xf numFmtId="0" fontId="14" fillId="0" borderId="1" xfId="0" applyFont="1" applyBorder="1" applyAlignment="1">
      <alignment horizontal="left" wrapText="1"/>
    </xf>
    <xf numFmtId="0" fontId="25" fillId="5" borderId="0" xfId="0" applyFont="1" applyFill="1" applyAlignment="1">
      <alignment horizontal="center" vertical="top" wrapText="1"/>
    </xf>
    <xf numFmtId="0" fontId="28" fillId="5" borderId="2" xfId="0" applyFont="1" applyFill="1" applyBorder="1" applyAlignment="1">
      <alignment horizontal="left" vertical="top" wrapText="1"/>
    </xf>
    <xf numFmtId="0" fontId="28" fillId="5" borderId="8" xfId="0" applyFont="1" applyFill="1" applyBorder="1" applyAlignment="1">
      <alignment horizontal="left" vertical="top" wrapText="1"/>
    </xf>
    <xf numFmtId="0" fontId="14" fillId="0" borderId="1" xfId="0" applyFont="1" applyBorder="1" applyAlignment="1">
      <alignment horizontal="right" vertical="center" wrapText="1"/>
    </xf>
    <xf numFmtId="0" fontId="26" fillId="0" borderId="1" xfId="0" applyFont="1" applyBorder="1" applyAlignment="1">
      <alignment horizontal="right" vertical="center" wrapText="1"/>
    </xf>
    <xf numFmtId="0" fontId="10" fillId="0" borderId="1" xfId="6" applyFont="1" applyBorder="1" applyAlignment="1">
      <alignment horizontal="left" vertical="top" wrapText="1"/>
    </xf>
    <xf numFmtId="49" fontId="6" fillId="0" borderId="1" xfId="6" applyNumberFormat="1" applyFont="1" applyBorder="1" applyAlignment="1">
      <alignment horizontal="right" vertical="top" wrapText="1"/>
    </xf>
    <xf numFmtId="49" fontId="10" fillId="0" borderId="1" xfId="6" applyNumberFormat="1" applyFont="1" applyBorder="1" applyAlignment="1">
      <alignment horizontal="right" vertical="top" wrapText="1"/>
    </xf>
    <xf numFmtId="166" fontId="1" fillId="5" borderId="2" xfId="0" applyNumberFormat="1" applyFont="1" applyFill="1" applyBorder="1" applyAlignment="1">
      <alignment vertical="top"/>
    </xf>
    <xf numFmtId="166" fontId="1" fillId="5" borderId="10" xfId="0" applyNumberFormat="1" applyFont="1" applyFill="1" applyBorder="1" applyAlignment="1">
      <alignment vertical="top"/>
    </xf>
    <xf numFmtId="166" fontId="1" fillId="5" borderId="2" xfId="0" applyNumberFormat="1" applyFont="1" applyFill="1" applyBorder="1" applyAlignment="1">
      <alignment horizontal="right" vertical="top"/>
    </xf>
    <xf numFmtId="166" fontId="1" fillId="5" borderId="8" xfId="0" applyNumberFormat="1" applyFont="1" applyFill="1" applyBorder="1" applyAlignment="1">
      <alignment horizontal="right" vertical="top"/>
    </xf>
    <xf numFmtId="0" fontId="1" fillId="0" borderId="2" xfId="6" applyFont="1" applyBorder="1" applyAlignment="1">
      <alignment vertical="top" wrapText="1"/>
    </xf>
    <xf numFmtId="0" fontId="1" fillId="0" borderId="8" xfId="6" applyFont="1" applyBorder="1" applyAlignment="1">
      <alignment vertical="top" wrapText="1"/>
    </xf>
    <xf numFmtId="49" fontId="1" fillId="0" borderId="1" xfId="6" applyNumberFormat="1" applyFont="1" applyBorder="1" applyAlignment="1">
      <alignment horizontal="right" vertical="top" wrapText="1"/>
    </xf>
    <xf numFmtId="0" fontId="1" fillId="5" borderId="1" xfId="6" applyFont="1" applyFill="1" applyBorder="1" applyAlignment="1">
      <alignment horizontal="right" vertical="top" wrapText="1"/>
    </xf>
    <xf numFmtId="0" fontId="1" fillId="5" borderId="1" xfId="6" applyFont="1" applyFill="1" applyBorder="1" applyAlignment="1">
      <alignment horizontal="left" vertical="top" wrapText="1"/>
    </xf>
    <xf numFmtId="49" fontId="1" fillId="5" borderId="1" xfId="6" applyNumberFormat="1" applyFont="1" applyFill="1" applyBorder="1" applyAlignment="1">
      <alignment horizontal="left" vertical="top" wrapText="1"/>
    </xf>
    <xf numFmtId="0" fontId="1" fillId="0" borderId="2" xfId="6" applyFont="1" applyBorder="1" applyAlignment="1">
      <alignment horizontal="center" vertical="top" wrapText="1"/>
    </xf>
    <xf numFmtId="0" fontId="1" fillId="0" borderId="8" xfId="6" applyFont="1" applyBorder="1" applyAlignment="1">
      <alignment horizontal="center" vertical="top" wrapText="1"/>
    </xf>
    <xf numFmtId="49" fontId="1" fillId="0" borderId="1" xfId="6" applyNumberFormat="1" applyFont="1" applyBorder="1" applyAlignment="1">
      <alignment horizontal="center" vertical="top" wrapText="1"/>
    </xf>
    <xf numFmtId="0" fontId="1" fillId="5" borderId="2" xfId="6" applyFont="1" applyFill="1" applyBorder="1" applyAlignment="1">
      <alignment horizontal="right" vertical="top" wrapText="1"/>
    </xf>
    <xf numFmtId="0" fontId="1" fillId="5" borderId="10" xfId="6" applyFont="1" applyFill="1" applyBorder="1" applyAlignment="1">
      <alignment horizontal="right" vertical="top" wrapText="1"/>
    </xf>
    <xf numFmtId="0" fontId="1" fillId="5" borderId="8" xfId="6" applyFont="1" applyFill="1" applyBorder="1" applyAlignment="1">
      <alignment horizontal="right" vertical="top" wrapText="1"/>
    </xf>
    <xf numFmtId="0" fontId="1" fillId="0" borderId="1" xfId="6" applyFont="1" applyBorder="1" applyAlignment="1">
      <alignment horizontal="right" vertical="top" wrapText="1"/>
    </xf>
    <xf numFmtId="0" fontId="6" fillId="10" borderId="16" xfId="0" applyFont="1" applyFill="1" applyBorder="1" applyAlignment="1">
      <alignment vertical="center" wrapText="1"/>
    </xf>
    <xf numFmtId="0" fontId="6" fillId="10" borderId="9" xfId="0" applyFont="1" applyFill="1" applyBorder="1" applyAlignment="1">
      <alignment vertical="center" wrapText="1"/>
    </xf>
    <xf numFmtId="49" fontId="1" fillId="5" borderId="1" xfId="6" applyNumberFormat="1" applyFont="1" applyFill="1" applyBorder="1" applyAlignment="1">
      <alignment horizontal="center" vertical="top" wrapText="1"/>
    </xf>
    <xf numFmtId="49" fontId="1" fillId="0" borderId="2" xfId="6" applyNumberFormat="1" applyFont="1" applyBorder="1" applyAlignment="1">
      <alignment horizontal="center" vertical="top" wrapText="1"/>
    </xf>
    <xf numFmtId="49" fontId="1" fillId="0" borderId="8" xfId="6" applyNumberFormat="1" applyFont="1" applyBorder="1" applyAlignment="1">
      <alignment horizontal="center" vertical="top" wrapText="1"/>
    </xf>
    <xf numFmtId="0" fontId="1" fillId="0" borderId="2" xfId="6" applyFont="1" applyBorder="1" applyAlignment="1">
      <alignment horizontal="left" vertical="top" wrapText="1"/>
    </xf>
    <xf numFmtId="0" fontId="1" fillId="0" borderId="8" xfId="6" applyFont="1" applyBorder="1" applyAlignment="1">
      <alignment horizontal="left" vertical="top" wrapText="1"/>
    </xf>
    <xf numFmtId="49" fontId="1" fillId="0" borderId="10" xfId="6" applyNumberFormat="1" applyFont="1" applyBorder="1" applyAlignment="1">
      <alignment horizontal="center" vertical="top" wrapText="1"/>
    </xf>
    <xf numFmtId="49" fontId="1" fillId="0" borderId="1" xfId="4" applyNumberFormat="1" applyFont="1" applyBorder="1" applyAlignment="1">
      <alignment horizontal="left" vertical="top" wrapText="1"/>
    </xf>
    <xf numFmtId="49" fontId="1" fillId="0" borderId="1" xfId="6" applyNumberFormat="1" applyFont="1" applyBorder="1" applyAlignment="1">
      <alignment horizontal="left" vertical="top" wrapText="1"/>
    </xf>
    <xf numFmtId="0" fontId="4" fillId="5" borderId="0" xfId="6" applyFont="1" applyFill="1" applyAlignment="1">
      <alignment horizontal="center" vertical="center" wrapText="1"/>
    </xf>
    <xf numFmtId="49" fontId="1" fillId="0" borderId="2" xfId="6" applyNumberFormat="1" applyFont="1" applyBorder="1" applyAlignment="1">
      <alignment horizontal="left" vertical="top" wrapText="1"/>
    </xf>
    <xf numFmtId="49" fontId="1" fillId="0" borderId="10" xfId="6" applyNumberFormat="1" applyFont="1" applyBorder="1" applyAlignment="1">
      <alignment horizontal="left" vertical="top" wrapText="1"/>
    </xf>
    <xf numFmtId="49" fontId="1" fillId="0" borderId="8" xfId="6" applyNumberFormat="1" applyFont="1" applyBorder="1" applyAlignment="1">
      <alignment horizontal="left" vertical="top" wrapText="1"/>
    </xf>
    <xf numFmtId="0" fontId="1" fillId="0" borderId="1" xfId="6" applyFont="1" applyBorder="1" applyAlignment="1">
      <alignment horizontal="left" vertical="top" wrapText="1"/>
    </xf>
    <xf numFmtId="0" fontId="10" fillId="0" borderId="1" xfId="6" applyFont="1" applyBorder="1" applyAlignment="1">
      <alignment vertical="top" wrapText="1"/>
    </xf>
    <xf numFmtId="0" fontId="10" fillId="0" borderId="6" xfId="6" applyFont="1" applyBorder="1" applyAlignment="1">
      <alignment horizontal="left" vertical="top" wrapText="1"/>
    </xf>
    <xf numFmtId="0" fontId="10" fillId="0" borderId="16" xfId="6" applyFont="1" applyBorder="1" applyAlignment="1">
      <alignment horizontal="left" vertical="top" wrapText="1"/>
    </xf>
    <xf numFmtId="0" fontId="10" fillId="0" borderId="9" xfId="6" applyFont="1" applyBorder="1" applyAlignment="1">
      <alignment horizontal="left" vertical="top" wrapText="1"/>
    </xf>
    <xf numFmtId="49" fontId="10" fillId="6" borderId="1" xfId="4" applyNumberFormat="1" applyFont="1" applyFill="1" applyBorder="1" applyAlignment="1">
      <alignment horizontal="right" vertical="top" wrapText="1"/>
    </xf>
    <xf numFmtId="49" fontId="4" fillId="6" borderId="1" xfId="6" applyNumberFormat="1" applyFont="1" applyFill="1" applyBorder="1" applyAlignment="1">
      <alignment horizontal="right" vertical="top" wrapText="1"/>
    </xf>
    <xf numFmtId="49" fontId="6" fillId="2" borderId="1" xfId="6" applyNumberFormat="1" applyFont="1" applyFill="1" applyBorder="1" applyAlignment="1">
      <alignment horizontal="right" vertical="top" wrapText="1"/>
    </xf>
    <xf numFmtId="0" fontId="6" fillId="0" borderId="1" xfId="6" applyFont="1" applyBorder="1" applyAlignment="1">
      <alignment horizontal="left" vertical="top" wrapText="1"/>
    </xf>
    <xf numFmtId="3" fontId="1" fillId="0" borderId="2" xfId="6" applyNumberFormat="1" applyFont="1" applyBorder="1" applyAlignment="1">
      <alignment horizontal="left" vertical="top" wrapText="1"/>
    </xf>
    <xf numFmtId="3" fontId="1" fillId="0" borderId="8" xfId="6" applyNumberFormat="1" applyFont="1" applyBorder="1" applyAlignment="1">
      <alignment horizontal="left" vertical="top" wrapText="1"/>
    </xf>
    <xf numFmtId="0" fontId="4" fillId="0" borderId="0" xfId="0" applyFont="1" applyAlignment="1">
      <alignment horizontal="center" vertical="center"/>
    </xf>
    <xf numFmtId="0" fontId="4" fillId="10"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9" fontId="4" fillId="2" borderId="20" xfId="6" applyNumberFormat="1" applyFont="1" applyFill="1" applyBorder="1" applyAlignment="1">
      <alignment horizontal="right" vertical="top" wrapText="1"/>
    </xf>
    <xf numFmtId="49" fontId="4" fillId="2" borderId="16" xfId="6" applyNumberFormat="1" applyFont="1" applyFill="1" applyBorder="1" applyAlignment="1">
      <alignment horizontal="right" vertical="top" wrapText="1"/>
    </xf>
    <xf numFmtId="49" fontId="4" fillId="2" borderId="9" xfId="6" applyNumberFormat="1" applyFont="1" applyFill="1" applyBorder="1" applyAlignment="1">
      <alignment horizontal="right" vertical="top" wrapText="1"/>
    </xf>
    <xf numFmtId="49" fontId="12" fillId="0" borderId="6" xfId="4" applyNumberFormat="1" applyFont="1" applyBorder="1" applyAlignment="1">
      <alignment horizontal="left" vertical="top" wrapText="1"/>
    </xf>
    <xf numFmtId="49" fontId="12" fillId="0" borderId="16" xfId="4" applyNumberFormat="1" applyFont="1" applyBorder="1" applyAlignment="1">
      <alignment horizontal="left" vertical="top" wrapText="1"/>
    </xf>
    <xf numFmtId="49" fontId="12" fillId="0" borderId="9" xfId="4" applyNumberFormat="1" applyFont="1" applyBorder="1" applyAlignment="1">
      <alignment horizontal="left" vertical="top" wrapText="1"/>
    </xf>
    <xf numFmtId="49" fontId="4" fillId="6" borderId="6" xfId="6" applyNumberFormat="1" applyFont="1" applyFill="1" applyBorder="1" applyAlignment="1">
      <alignment horizontal="right" vertical="top" wrapText="1"/>
    </xf>
    <xf numFmtId="49" fontId="4" fillId="6" borderId="16" xfId="6" applyNumberFormat="1" applyFont="1" applyFill="1" applyBorder="1" applyAlignment="1">
      <alignment horizontal="right" vertical="top" wrapText="1"/>
    </xf>
    <xf numFmtId="49" fontId="4" fillId="6" borderId="9" xfId="6" applyNumberFormat="1" applyFont="1" applyFill="1" applyBorder="1" applyAlignment="1">
      <alignment horizontal="right" vertical="top" wrapText="1"/>
    </xf>
    <xf numFmtId="49" fontId="4" fillId="14" borderId="6" xfId="4" applyNumberFormat="1" applyFont="1" applyFill="1" applyBorder="1" applyAlignment="1">
      <alignment horizontal="right" vertical="top" wrapText="1"/>
    </xf>
    <xf numFmtId="49" fontId="4" fillId="14" borderId="16" xfId="4" applyNumberFormat="1" applyFont="1" applyFill="1" applyBorder="1" applyAlignment="1">
      <alignment horizontal="right" vertical="top" wrapText="1"/>
    </xf>
    <xf numFmtId="49" fontId="4" fillId="14" borderId="9" xfId="4" applyNumberFormat="1" applyFont="1" applyFill="1" applyBorder="1" applyAlignment="1">
      <alignment horizontal="right" vertical="top" wrapText="1"/>
    </xf>
    <xf numFmtId="49" fontId="4" fillId="6" borderId="6" xfId="4" applyNumberFormat="1" applyFont="1" applyFill="1" applyBorder="1" applyAlignment="1">
      <alignment horizontal="right" vertical="top" wrapText="1"/>
    </xf>
    <xf numFmtId="49" fontId="4" fillId="6" borderId="16" xfId="4" applyNumberFormat="1" applyFont="1" applyFill="1" applyBorder="1" applyAlignment="1">
      <alignment horizontal="right" vertical="top" wrapText="1"/>
    </xf>
    <xf numFmtId="49" fontId="4" fillId="6" borderId="9" xfId="4" applyNumberFormat="1" applyFont="1" applyFill="1" applyBorder="1" applyAlignment="1">
      <alignment horizontal="right" vertical="top" wrapText="1"/>
    </xf>
  </cellXfs>
  <cellStyles count="11">
    <cellStyle name="Įprastas" xfId="0" builtinId="0"/>
    <cellStyle name="Įprastas 2" xfId="1"/>
    <cellStyle name="Įprastas 3" xfId="2"/>
    <cellStyle name="Kablelis 2" xfId="3"/>
    <cellStyle name="Normal 2" xfId="4"/>
    <cellStyle name="Normal 3" xfId="5"/>
    <cellStyle name="Normal_Sheet1" xfId="6"/>
    <cellStyle name="Paprastas 2" xfId="7"/>
    <cellStyle name="Paprastas_Lapas1" xfId="8"/>
    <cellStyle name="Percent 2" xfId="10"/>
    <cellStyle name="Procentai 2" xfId="9"/>
  </cellStyles>
  <dxfs count="0"/>
  <tableStyles count="0" defaultTableStyle="TableStyleMedium9" defaultPivotStyle="PivotStyleLight16"/>
  <colors>
    <mruColors>
      <color rgb="FF188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01"/>
  <sheetViews>
    <sheetView zoomScale="85" zoomScaleNormal="85" workbookViewId="0">
      <pane ySplit="8" topLeftCell="A9" activePane="bottomLeft" state="frozen"/>
      <selection activeCell="R94" sqref="R94"/>
      <selection pane="bottomLeft" activeCell="A9" sqref="A9:J9"/>
    </sheetView>
  </sheetViews>
  <sheetFormatPr defaultColWidth="9.109375" defaultRowHeight="13.2" x14ac:dyDescent="0.25"/>
  <cols>
    <col min="1" max="1" width="4.44140625" style="247" customWidth="1"/>
    <col min="2" max="2" width="4" style="247" customWidth="1"/>
    <col min="3" max="3" width="4.33203125" style="247" customWidth="1"/>
    <col min="4" max="4" width="38.5546875" style="13" customWidth="1"/>
    <col min="5" max="5" width="6.88671875" style="198" customWidth="1"/>
    <col min="6" max="9" width="11.6640625" style="227" customWidth="1"/>
    <col min="10" max="10" width="27" style="13" customWidth="1"/>
    <col min="11" max="13" width="5.6640625" style="92" customWidth="1"/>
    <col min="14" max="16384" width="9.109375" style="13"/>
  </cols>
  <sheetData>
    <row r="1" spans="1:13" ht="15" customHeight="1" x14ac:dyDescent="0.25">
      <c r="D1" s="60"/>
      <c r="E1" s="95"/>
      <c r="F1" s="223"/>
      <c r="G1" s="272"/>
      <c r="H1" s="272"/>
      <c r="I1" s="272"/>
      <c r="J1" s="207"/>
      <c r="K1" s="573" t="s">
        <v>972</v>
      </c>
      <c r="L1" s="573"/>
      <c r="M1" s="573"/>
    </row>
    <row r="2" spans="1:13" ht="21.75" customHeight="1" x14ac:dyDescent="0.3">
      <c r="A2" s="574" t="s">
        <v>784</v>
      </c>
      <c r="B2" s="574"/>
      <c r="C2" s="574"/>
      <c r="D2" s="574"/>
      <c r="E2" s="574"/>
      <c r="F2" s="574"/>
      <c r="G2" s="574"/>
      <c r="H2" s="574"/>
      <c r="I2" s="574"/>
      <c r="J2" s="574"/>
      <c r="K2" s="574"/>
      <c r="L2" s="574"/>
      <c r="M2" s="574"/>
    </row>
    <row r="3" spans="1:13" ht="20.25" customHeight="1" x14ac:dyDescent="0.25">
      <c r="A3" s="98"/>
      <c r="B3" s="98"/>
      <c r="C3" s="98"/>
      <c r="D3" s="138"/>
      <c r="E3" s="139"/>
      <c r="F3" s="136"/>
      <c r="G3" s="136"/>
      <c r="H3" s="136"/>
      <c r="I3" s="136"/>
      <c r="J3" s="540" t="s">
        <v>276</v>
      </c>
      <c r="K3" s="540"/>
      <c r="L3" s="540"/>
      <c r="M3" s="540"/>
    </row>
    <row r="4" spans="1:13" ht="38.25" customHeight="1" x14ac:dyDescent="0.25">
      <c r="A4" s="578" t="s">
        <v>161</v>
      </c>
      <c r="B4" s="578" t="s">
        <v>162</v>
      </c>
      <c r="C4" s="578" t="s">
        <v>163</v>
      </c>
      <c r="D4" s="579" t="s">
        <v>164</v>
      </c>
      <c r="E4" s="578" t="s">
        <v>160</v>
      </c>
      <c r="F4" s="556" t="s">
        <v>783</v>
      </c>
      <c r="G4" s="556" t="s">
        <v>456</v>
      </c>
      <c r="H4" s="556" t="s">
        <v>686</v>
      </c>
      <c r="I4" s="556" t="s">
        <v>781</v>
      </c>
      <c r="J4" s="556" t="s">
        <v>165</v>
      </c>
      <c r="K4" s="556"/>
      <c r="L4" s="556"/>
      <c r="M4" s="556"/>
    </row>
    <row r="5" spans="1:13" ht="12.75" hidden="1" customHeight="1" x14ac:dyDescent="0.25">
      <c r="A5" s="578"/>
      <c r="B5" s="578"/>
      <c r="C5" s="578"/>
      <c r="D5" s="579"/>
      <c r="E5" s="578"/>
      <c r="F5" s="556"/>
      <c r="G5" s="556"/>
      <c r="H5" s="556"/>
      <c r="I5" s="556"/>
      <c r="J5" s="556" t="s">
        <v>166</v>
      </c>
      <c r="K5" s="196"/>
      <c r="L5" s="196"/>
      <c r="M5" s="196"/>
    </row>
    <row r="6" spans="1:13" ht="19.5" customHeight="1" x14ac:dyDescent="0.25">
      <c r="A6" s="578"/>
      <c r="B6" s="578"/>
      <c r="C6" s="578"/>
      <c r="D6" s="579"/>
      <c r="E6" s="578"/>
      <c r="F6" s="556"/>
      <c r="G6" s="556"/>
      <c r="H6" s="556"/>
      <c r="I6" s="556"/>
      <c r="J6" s="556"/>
      <c r="K6" s="542" t="s">
        <v>457</v>
      </c>
      <c r="L6" s="542" t="s">
        <v>687</v>
      </c>
      <c r="M6" s="542" t="s">
        <v>782</v>
      </c>
    </row>
    <row r="7" spans="1:13" ht="23.25" customHeight="1" x14ac:dyDescent="0.25">
      <c r="A7" s="578"/>
      <c r="B7" s="578"/>
      <c r="C7" s="578"/>
      <c r="D7" s="579"/>
      <c r="E7" s="578"/>
      <c r="F7" s="556"/>
      <c r="G7" s="556"/>
      <c r="H7" s="556"/>
      <c r="I7" s="556"/>
      <c r="J7" s="556"/>
      <c r="K7" s="542"/>
      <c r="L7" s="542"/>
      <c r="M7" s="542"/>
    </row>
    <row r="8" spans="1:13" ht="41.25" customHeight="1" x14ac:dyDescent="0.25">
      <c r="A8" s="578"/>
      <c r="B8" s="578"/>
      <c r="C8" s="578"/>
      <c r="D8" s="579"/>
      <c r="E8" s="578"/>
      <c r="F8" s="556"/>
      <c r="G8" s="556"/>
      <c r="H8" s="556"/>
      <c r="I8" s="556"/>
      <c r="J8" s="556"/>
      <c r="K8" s="542"/>
      <c r="L8" s="542"/>
      <c r="M8" s="542"/>
    </row>
    <row r="9" spans="1:13" ht="21.75" customHeight="1" x14ac:dyDescent="0.25">
      <c r="A9" s="577" t="s">
        <v>300</v>
      </c>
      <c r="B9" s="577"/>
      <c r="C9" s="577"/>
      <c r="D9" s="577"/>
      <c r="E9" s="577"/>
      <c r="F9" s="577"/>
      <c r="G9" s="577"/>
      <c r="H9" s="577"/>
      <c r="I9" s="577"/>
      <c r="J9" s="577"/>
      <c r="K9" s="68"/>
      <c r="L9" s="68"/>
      <c r="M9" s="68"/>
    </row>
    <row r="10" spans="1:13" ht="19.5" customHeight="1" x14ac:dyDescent="0.25">
      <c r="A10" s="56" t="s">
        <v>175</v>
      </c>
      <c r="B10" s="567" t="s">
        <v>677</v>
      </c>
      <c r="C10" s="567"/>
      <c r="D10" s="567"/>
      <c r="E10" s="567"/>
      <c r="F10" s="567"/>
      <c r="G10" s="567"/>
      <c r="H10" s="567"/>
      <c r="I10" s="567"/>
      <c r="J10" s="567"/>
      <c r="K10" s="69"/>
      <c r="L10" s="69"/>
      <c r="M10" s="69"/>
    </row>
    <row r="11" spans="1:13" s="111" customFormat="1" ht="20.25" customHeight="1" x14ac:dyDescent="0.25">
      <c r="A11" s="56" t="s">
        <v>175</v>
      </c>
      <c r="B11" s="56" t="s">
        <v>175</v>
      </c>
      <c r="C11" s="567" t="s">
        <v>475</v>
      </c>
      <c r="D11" s="567"/>
      <c r="E11" s="567"/>
      <c r="F11" s="567"/>
      <c r="G11" s="567"/>
      <c r="H11" s="567"/>
      <c r="I11" s="567"/>
      <c r="J11" s="567"/>
      <c r="K11" s="110"/>
      <c r="L11" s="110"/>
      <c r="M11" s="110"/>
    </row>
    <row r="12" spans="1:13" ht="36" customHeight="1" x14ac:dyDescent="0.25">
      <c r="A12" s="552" t="s">
        <v>175</v>
      </c>
      <c r="B12" s="552" t="s">
        <v>175</v>
      </c>
      <c r="C12" s="552" t="s">
        <v>175</v>
      </c>
      <c r="D12" s="560" t="s">
        <v>476</v>
      </c>
      <c r="E12" s="568" t="s">
        <v>18</v>
      </c>
      <c r="F12" s="562">
        <v>14870.2</v>
      </c>
      <c r="G12" s="562">
        <v>17283.2</v>
      </c>
      <c r="H12" s="562">
        <v>17700</v>
      </c>
      <c r="I12" s="562">
        <v>18200</v>
      </c>
      <c r="J12" s="372" t="s">
        <v>352</v>
      </c>
      <c r="K12" s="375">
        <v>1480</v>
      </c>
      <c r="L12" s="375">
        <v>1500</v>
      </c>
      <c r="M12" s="375">
        <v>1500</v>
      </c>
    </row>
    <row r="13" spans="1:13" ht="31.5" customHeight="1" x14ac:dyDescent="0.25">
      <c r="A13" s="552"/>
      <c r="B13" s="552"/>
      <c r="C13" s="552"/>
      <c r="D13" s="560"/>
      <c r="E13" s="568"/>
      <c r="F13" s="562"/>
      <c r="G13" s="562"/>
      <c r="H13" s="562"/>
      <c r="I13" s="562"/>
      <c r="J13" s="366" t="s">
        <v>125</v>
      </c>
      <c r="K13" s="377">
        <v>400</v>
      </c>
      <c r="L13" s="377">
        <v>400</v>
      </c>
      <c r="M13" s="377">
        <v>400</v>
      </c>
    </row>
    <row r="14" spans="1:13" ht="32.25" customHeight="1" x14ac:dyDescent="0.25">
      <c r="A14" s="552"/>
      <c r="B14" s="552"/>
      <c r="C14" s="552"/>
      <c r="D14" s="560"/>
      <c r="E14" s="371" t="s">
        <v>2</v>
      </c>
      <c r="F14" s="260">
        <v>8427.2000000000007</v>
      </c>
      <c r="G14" s="260">
        <v>9315.4</v>
      </c>
      <c r="H14" s="260">
        <v>10195</v>
      </c>
      <c r="I14" s="260">
        <v>11650</v>
      </c>
      <c r="J14" s="372" t="s">
        <v>26</v>
      </c>
      <c r="K14" s="211">
        <v>5100</v>
      </c>
      <c r="L14" s="211">
        <v>5050</v>
      </c>
      <c r="M14" s="211">
        <v>5050</v>
      </c>
    </row>
    <row r="15" spans="1:13" ht="29.25" customHeight="1" x14ac:dyDescent="0.25">
      <c r="A15" s="552"/>
      <c r="B15" s="552"/>
      <c r="C15" s="552"/>
      <c r="D15" s="560"/>
      <c r="E15" s="371" t="s">
        <v>4</v>
      </c>
      <c r="F15" s="260">
        <v>54.3</v>
      </c>
      <c r="G15" s="260">
        <v>174.2</v>
      </c>
      <c r="H15" s="260">
        <v>174.2</v>
      </c>
      <c r="I15" s="260">
        <v>174.2</v>
      </c>
      <c r="J15" s="554" t="s">
        <v>353</v>
      </c>
      <c r="K15" s="544">
        <v>0</v>
      </c>
      <c r="L15" s="544">
        <v>0</v>
      </c>
      <c r="M15" s="544">
        <v>0</v>
      </c>
    </row>
    <row r="16" spans="1:13" ht="30.75" customHeight="1" x14ac:dyDescent="0.25">
      <c r="A16" s="552"/>
      <c r="B16" s="552"/>
      <c r="C16" s="552"/>
      <c r="D16" s="560"/>
      <c r="E16" s="371" t="s">
        <v>22</v>
      </c>
      <c r="F16" s="374">
        <v>451.7</v>
      </c>
      <c r="G16" s="374">
        <v>730.4</v>
      </c>
      <c r="H16" s="374">
        <v>730</v>
      </c>
      <c r="I16" s="374">
        <v>730</v>
      </c>
      <c r="J16" s="555"/>
      <c r="K16" s="545"/>
      <c r="L16" s="545"/>
      <c r="M16" s="545"/>
    </row>
    <row r="17" spans="1:13" ht="25.5" customHeight="1" x14ac:dyDescent="0.25">
      <c r="A17" s="552" t="s">
        <v>175</v>
      </c>
      <c r="B17" s="552" t="s">
        <v>175</v>
      </c>
      <c r="C17" s="552" t="s">
        <v>176</v>
      </c>
      <c r="D17" s="559" t="s">
        <v>721</v>
      </c>
      <c r="E17" s="371" t="s">
        <v>18</v>
      </c>
      <c r="F17" s="260">
        <v>55.8</v>
      </c>
      <c r="G17" s="260">
        <v>67.2</v>
      </c>
      <c r="H17" s="260">
        <v>75</v>
      </c>
      <c r="I17" s="260">
        <v>82</v>
      </c>
      <c r="J17" s="554" t="s">
        <v>378</v>
      </c>
      <c r="K17" s="384" t="s">
        <v>722</v>
      </c>
      <c r="L17" s="384" t="s">
        <v>722</v>
      </c>
      <c r="M17" s="384" t="s">
        <v>722</v>
      </c>
    </row>
    <row r="18" spans="1:13" ht="26.25" customHeight="1" x14ac:dyDescent="0.25">
      <c r="A18" s="552"/>
      <c r="B18" s="552"/>
      <c r="C18" s="552"/>
      <c r="D18" s="559"/>
      <c r="E18" s="371" t="s">
        <v>2</v>
      </c>
      <c r="F18" s="260">
        <v>1307</v>
      </c>
      <c r="G18" s="260">
        <v>1512.1</v>
      </c>
      <c r="H18" s="260">
        <v>1590</v>
      </c>
      <c r="I18" s="260">
        <v>1630</v>
      </c>
      <c r="J18" s="561"/>
      <c r="K18" s="243"/>
      <c r="L18" s="243"/>
      <c r="M18" s="243"/>
    </row>
    <row r="19" spans="1:13" ht="21.75" customHeight="1" x14ac:dyDescent="0.25">
      <c r="A19" s="552"/>
      <c r="B19" s="552"/>
      <c r="C19" s="552"/>
      <c r="D19" s="559"/>
      <c r="E19" s="371" t="s">
        <v>22</v>
      </c>
      <c r="F19" s="374">
        <v>122.8</v>
      </c>
      <c r="G19" s="374">
        <v>184.2</v>
      </c>
      <c r="H19" s="374">
        <v>180</v>
      </c>
      <c r="I19" s="374">
        <v>180</v>
      </c>
      <c r="J19" s="561"/>
      <c r="K19" s="243"/>
      <c r="L19" s="243"/>
      <c r="M19" s="243"/>
    </row>
    <row r="20" spans="1:13" ht="27" customHeight="1" x14ac:dyDescent="0.25">
      <c r="A20" s="552" t="s">
        <v>175</v>
      </c>
      <c r="B20" s="552" t="s">
        <v>175</v>
      </c>
      <c r="C20" s="552" t="s">
        <v>177</v>
      </c>
      <c r="D20" s="560" t="s">
        <v>359</v>
      </c>
      <c r="E20" s="226" t="s">
        <v>18</v>
      </c>
      <c r="F20" s="374">
        <v>280.8</v>
      </c>
      <c r="G20" s="374">
        <v>374.6</v>
      </c>
      <c r="H20" s="374">
        <v>410</v>
      </c>
      <c r="I20" s="374">
        <v>450</v>
      </c>
      <c r="J20" s="568" t="s">
        <v>482</v>
      </c>
      <c r="K20" s="543" t="s">
        <v>483</v>
      </c>
      <c r="L20" s="543" t="s">
        <v>483</v>
      </c>
      <c r="M20" s="543" t="s">
        <v>483</v>
      </c>
    </row>
    <row r="21" spans="1:13" ht="25.5" customHeight="1" x14ac:dyDescent="0.25">
      <c r="A21" s="552"/>
      <c r="B21" s="552"/>
      <c r="C21" s="552"/>
      <c r="D21" s="560"/>
      <c r="E21" s="371" t="s">
        <v>2</v>
      </c>
      <c r="F21" s="374">
        <v>119.6</v>
      </c>
      <c r="G21" s="374">
        <v>135</v>
      </c>
      <c r="H21" s="374">
        <v>145</v>
      </c>
      <c r="I21" s="374">
        <v>155</v>
      </c>
      <c r="J21" s="568"/>
      <c r="K21" s="543"/>
      <c r="L21" s="543"/>
      <c r="M21" s="543"/>
    </row>
    <row r="22" spans="1:13" ht="25.5" customHeight="1" x14ac:dyDescent="0.25">
      <c r="A22" s="552"/>
      <c r="B22" s="552"/>
      <c r="C22" s="552"/>
      <c r="D22" s="560"/>
      <c r="E22" s="371" t="s">
        <v>4</v>
      </c>
      <c r="F22" s="374">
        <v>30.3</v>
      </c>
      <c r="G22" s="374">
        <v>0</v>
      </c>
      <c r="H22" s="374">
        <v>0</v>
      </c>
      <c r="I22" s="374">
        <v>0</v>
      </c>
      <c r="J22" s="568"/>
      <c r="K22" s="543"/>
      <c r="L22" s="543"/>
      <c r="M22" s="543"/>
    </row>
    <row r="23" spans="1:13" ht="27.75" customHeight="1" x14ac:dyDescent="0.25">
      <c r="A23" s="552"/>
      <c r="B23" s="552"/>
      <c r="C23" s="552"/>
      <c r="D23" s="560"/>
      <c r="E23" s="371" t="s">
        <v>22</v>
      </c>
      <c r="F23" s="374">
        <v>14.5</v>
      </c>
      <c r="G23" s="374">
        <v>12.2</v>
      </c>
      <c r="H23" s="374">
        <v>12</v>
      </c>
      <c r="I23" s="374">
        <v>12</v>
      </c>
      <c r="J23" s="568"/>
      <c r="K23" s="543"/>
      <c r="L23" s="543"/>
      <c r="M23" s="543"/>
    </row>
    <row r="24" spans="1:13" ht="51" customHeight="1" x14ac:dyDescent="0.25">
      <c r="A24" s="373" t="s">
        <v>175</v>
      </c>
      <c r="B24" s="373" t="s">
        <v>175</v>
      </c>
      <c r="C24" s="373" t="s">
        <v>178</v>
      </c>
      <c r="D24" s="376" t="s">
        <v>693</v>
      </c>
      <c r="E24" s="371" t="s">
        <v>18</v>
      </c>
      <c r="F24" s="374">
        <v>7.6</v>
      </c>
      <c r="G24" s="374">
        <v>9.4</v>
      </c>
      <c r="H24" s="374">
        <v>9.4</v>
      </c>
      <c r="I24" s="374">
        <v>9.4</v>
      </c>
      <c r="J24" s="371" t="s">
        <v>237</v>
      </c>
      <c r="K24" s="375">
        <v>375</v>
      </c>
      <c r="L24" s="375">
        <v>370</v>
      </c>
      <c r="M24" s="375">
        <v>370</v>
      </c>
    </row>
    <row r="25" spans="1:13" ht="27.75" customHeight="1" x14ac:dyDescent="0.25">
      <c r="A25" s="368" t="s">
        <v>175</v>
      </c>
      <c r="B25" s="368" t="s">
        <v>175</v>
      </c>
      <c r="C25" s="368" t="s">
        <v>179</v>
      </c>
      <c r="D25" s="276" t="s">
        <v>277</v>
      </c>
      <c r="E25" s="372" t="s">
        <v>18</v>
      </c>
      <c r="F25" s="374">
        <v>266.39999999999998</v>
      </c>
      <c r="G25" s="374">
        <v>262.8</v>
      </c>
      <c r="H25" s="374">
        <v>275</v>
      </c>
      <c r="I25" s="374">
        <v>280</v>
      </c>
      <c r="J25" s="266" t="s">
        <v>250</v>
      </c>
      <c r="K25" s="377">
        <v>40</v>
      </c>
      <c r="L25" s="377">
        <v>40</v>
      </c>
      <c r="M25" s="377">
        <v>40</v>
      </c>
    </row>
    <row r="26" spans="1:13" ht="22.5" customHeight="1" x14ac:dyDescent="0.25">
      <c r="A26" s="369"/>
      <c r="B26" s="369"/>
      <c r="C26" s="369"/>
      <c r="D26" s="277"/>
      <c r="E26" s="372" t="s">
        <v>2</v>
      </c>
      <c r="F26" s="374">
        <v>200.6</v>
      </c>
      <c r="G26" s="374">
        <v>229.1</v>
      </c>
      <c r="H26" s="374">
        <v>260</v>
      </c>
      <c r="I26" s="374">
        <v>280</v>
      </c>
      <c r="J26" s="267"/>
      <c r="K26" s="378"/>
      <c r="L26" s="378"/>
      <c r="M26" s="378"/>
    </row>
    <row r="27" spans="1:13" ht="36" customHeight="1" x14ac:dyDescent="0.25">
      <c r="A27" s="373" t="s">
        <v>175</v>
      </c>
      <c r="B27" s="373" t="s">
        <v>175</v>
      </c>
      <c r="C27" s="373" t="s">
        <v>180</v>
      </c>
      <c r="D27" s="376" t="s">
        <v>193</v>
      </c>
      <c r="E27" s="371" t="s">
        <v>2</v>
      </c>
      <c r="F27" s="374">
        <v>5</v>
      </c>
      <c r="G27" s="374">
        <v>5</v>
      </c>
      <c r="H27" s="374">
        <v>5</v>
      </c>
      <c r="I27" s="374">
        <v>5</v>
      </c>
      <c r="J27" s="40" t="s">
        <v>785</v>
      </c>
      <c r="K27" s="375">
        <v>8</v>
      </c>
      <c r="L27" s="375">
        <v>8</v>
      </c>
      <c r="M27" s="375">
        <v>8</v>
      </c>
    </row>
    <row r="28" spans="1:13" ht="45" customHeight="1" x14ac:dyDescent="0.25">
      <c r="A28" s="373" t="s">
        <v>175</v>
      </c>
      <c r="B28" s="373" t="s">
        <v>175</v>
      </c>
      <c r="C28" s="373" t="s">
        <v>181</v>
      </c>
      <c r="D28" s="376" t="s">
        <v>478</v>
      </c>
      <c r="E28" s="371" t="s">
        <v>2</v>
      </c>
      <c r="F28" s="374">
        <v>45.8</v>
      </c>
      <c r="G28" s="374">
        <v>69</v>
      </c>
      <c r="H28" s="374">
        <v>69</v>
      </c>
      <c r="I28" s="374">
        <v>69</v>
      </c>
      <c r="J28" s="371" t="s">
        <v>479</v>
      </c>
      <c r="K28" s="375">
        <v>600</v>
      </c>
      <c r="L28" s="375">
        <v>600</v>
      </c>
      <c r="M28" s="375">
        <v>600</v>
      </c>
    </row>
    <row r="29" spans="1:13" ht="55.5" customHeight="1" x14ac:dyDescent="0.25">
      <c r="A29" s="373" t="s">
        <v>175</v>
      </c>
      <c r="B29" s="373" t="s">
        <v>175</v>
      </c>
      <c r="C29" s="373" t="s">
        <v>182</v>
      </c>
      <c r="D29" s="204" t="s">
        <v>797</v>
      </c>
      <c r="E29" s="371" t="s">
        <v>2</v>
      </c>
      <c r="F29" s="374">
        <v>68.8</v>
      </c>
      <c r="G29" s="374">
        <v>98</v>
      </c>
      <c r="H29" s="374">
        <v>98</v>
      </c>
      <c r="I29" s="374">
        <v>98</v>
      </c>
      <c r="J29" s="371" t="s">
        <v>477</v>
      </c>
      <c r="K29" s="375">
        <v>250</v>
      </c>
      <c r="L29" s="375">
        <v>250</v>
      </c>
      <c r="M29" s="375">
        <v>250</v>
      </c>
    </row>
    <row r="30" spans="1:13" ht="26.25" customHeight="1" x14ac:dyDescent="0.25">
      <c r="A30" s="368" t="s">
        <v>175</v>
      </c>
      <c r="B30" s="368" t="s">
        <v>175</v>
      </c>
      <c r="C30" s="368" t="s">
        <v>183</v>
      </c>
      <c r="D30" s="254" t="s">
        <v>694</v>
      </c>
      <c r="E30" s="371" t="s">
        <v>18</v>
      </c>
      <c r="F30" s="374">
        <v>156.1</v>
      </c>
      <c r="G30" s="374">
        <v>155.80000000000001</v>
      </c>
      <c r="H30" s="374">
        <v>150</v>
      </c>
      <c r="I30" s="374">
        <v>150</v>
      </c>
      <c r="J30" s="366" t="s">
        <v>695</v>
      </c>
      <c r="K30" s="377">
        <v>17</v>
      </c>
      <c r="L30" s="377">
        <v>17</v>
      </c>
      <c r="M30" s="377">
        <v>17</v>
      </c>
    </row>
    <row r="31" spans="1:13" ht="38.25" customHeight="1" x14ac:dyDescent="0.25">
      <c r="A31" s="564" t="s">
        <v>175</v>
      </c>
      <c r="B31" s="564" t="s">
        <v>175</v>
      </c>
      <c r="C31" s="564" t="s">
        <v>184</v>
      </c>
      <c r="D31" s="546" t="s">
        <v>660</v>
      </c>
      <c r="E31" s="383" t="s">
        <v>2</v>
      </c>
      <c r="F31" s="374">
        <v>25</v>
      </c>
      <c r="G31" s="374">
        <v>50</v>
      </c>
      <c r="H31" s="374">
        <v>50</v>
      </c>
      <c r="I31" s="374">
        <v>50</v>
      </c>
      <c r="J31" s="575" t="s">
        <v>507</v>
      </c>
      <c r="K31" s="544">
        <v>35</v>
      </c>
      <c r="L31" s="544">
        <v>35</v>
      </c>
      <c r="M31" s="544">
        <v>35</v>
      </c>
    </row>
    <row r="32" spans="1:13" ht="25.5" hidden="1" customHeight="1" x14ac:dyDescent="0.25">
      <c r="A32" s="565"/>
      <c r="B32" s="565"/>
      <c r="C32" s="565"/>
      <c r="D32" s="547"/>
      <c r="E32" s="383" t="s">
        <v>18</v>
      </c>
      <c r="F32" s="374">
        <v>0</v>
      </c>
      <c r="G32" s="374">
        <v>0</v>
      </c>
      <c r="H32" s="374">
        <v>0</v>
      </c>
      <c r="I32" s="374">
        <v>0</v>
      </c>
      <c r="J32" s="576"/>
      <c r="K32" s="545"/>
      <c r="L32" s="545"/>
      <c r="M32" s="545"/>
    </row>
    <row r="33" spans="1:17" ht="35.25" customHeight="1" x14ac:dyDescent="0.25">
      <c r="A33" s="373" t="s">
        <v>175</v>
      </c>
      <c r="B33" s="373" t="s">
        <v>175</v>
      </c>
      <c r="C33" s="373" t="s">
        <v>185</v>
      </c>
      <c r="D33" s="376" t="s">
        <v>425</v>
      </c>
      <c r="E33" s="383" t="s">
        <v>2</v>
      </c>
      <c r="F33" s="374">
        <v>7.9</v>
      </c>
      <c r="G33" s="374">
        <v>14</v>
      </c>
      <c r="H33" s="374">
        <v>14</v>
      </c>
      <c r="I33" s="374">
        <v>14</v>
      </c>
      <c r="J33" s="371" t="s">
        <v>126</v>
      </c>
      <c r="K33" s="375">
        <v>110</v>
      </c>
      <c r="L33" s="375">
        <v>110</v>
      </c>
      <c r="M33" s="375">
        <v>110</v>
      </c>
    </row>
    <row r="34" spans="1:17" ht="46.5" customHeight="1" x14ac:dyDescent="0.25">
      <c r="A34" s="373" t="s">
        <v>175</v>
      </c>
      <c r="B34" s="373" t="s">
        <v>175</v>
      </c>
      <c r="C34" s="373" t="s">
        <v>186</v>
      </c>
      <c r="D34" s="376" t="s">
        <v>505</v>
      </c>
      <c r="E34" s="371" t="s">
        <v>2</v>
      </c>
      <c r="F34" s="374">
        <v>41.3</v>
      </c>
      <c r="G34" s="374">
        <v>50</v>
      </c>
      <c r="H34" s="374">
        <v>40</v>
      </c>
      <c r="I34" s="374">
        <v>40</v>
      </c>
      <c r="J34" s="376" t="s">
        <v>487</v>
      </c>
      <c r="K34" s="242" t="s">
        <v>220</v>
      </c>
      <c r="L34" s="242" t="s">
        <v>485</v>
      </c>
      <c r="M34" s="242" t="s">
        <v>485</v>
      </c>
    </row>
    <row r="35" spans="1:17" ht="24.75" customHeight="1" x14ac:dyDescent="0.25">
      <c r="A35" s="552" t="s">
        <v>175</v>
      </c>
      <c r="B35" s="552" t="s">
        <v>175</v>
      </c>
      <c r="C35" s="552" t="s">
        <v>21</v>
      </c>
      <c r="D35" s="559" t="s">
        <v>508</v>
      </c>
      <c r="E35" s="383" t="s">
        <v>2</v>
      </c>
      <c r="F35" s="374">
        <v>134.5</v>
      </c>
      <c r="G35" s="374">
        <v>152.19999999999999</v>
      </c>
      <c r="H35" s="374">
        <v>165</v>
      </c>
      <c r="I35" s="374">
        <v>170</v>
      </c>
      <c r="J35" s="568" t="s">
        <v>252</v>
      </c>
      <c r="K35" s="543">
        <v>28</v>
      </c>
      <c r="L35" s="543">
        <v>28</v>
      </c>
      <c r="M35" s="543">
        <v>28</v>
      </c>
      <c r="N35" s="359"/>
    </row>
    <row r="36" spans="1:17" ht="24" customHeight="1" x14ac:dyDescent="0.25">
      <c r="A36" s="552"/>
      <c r="B36" s="552"/>
      <c r="C36" s="552"/>
      <c r="D36" s="559"/>
      <c r="E36" s="383" t="s">
        <v>18</v>
      </c>
      <c r="F36" s="374">
        <v>8.1999999999999993</v>
      </c>
      <c r="G36" s="374">
        <v>8.1</v>
      </c>
      <c r="H36" s="374">
        <v>8.1</v>
      </c>
      <c r="I36" s="374">
        <v>8.1</v>
      </c>
      <c r="J36" s="568"/>
      <c r="K36" s="543"/>
      <c r="L36" s="543"/>
      <c r="M36" s="543"/>
    </row>
    <row r="37" spans="1:17" ht="27.75" customHeight="1" x14ac:dyDescent="0.25">
      <c r="A37" s="373" t="s">
        <v>175</v>
      </c>
      <c r="B37" s="373" t="s">
        <v>175</v>
      </c>
      <c r="C37" s="373" t="s">
        <v>3</v>
      </c>
      <c r="D37" s="376" t="s">
        <v>267</v>
      </c>
      <c r="E37" s="383" t="s">
        <v>2</v>
      </c>
      <c r="F37" s="374">
        <v>1</v>
      </c>
      <c r="G37" s="374">
        <v>3</v>
      </c>
      <c r="H37" s="374">
        <v>3</v>
      </c>
      <c r="I37" s="374">
        <v>3</v>
      </c>
      <c r="J37" s="371" t="s">
        <v>238</v>
      </c>
      <c r="K37" s="375">
        <v>1</v>
      </c>
      <c r="L37" s="375">
        <v>1</v>
      </c>
      <c r="M37" s="375">
        <v>1</v>
      </c>
    </row>
    <row r="38" spans="1:17" ht="16.5" customHeight="1" x14ac:dyDescent="0.25">
      <c r="A38" s="275" t="s">
        <v>175</v>
      </c>
      <c r="B38" s="275" t="s">
        <v>175</v>
      </c>
      <c r="C38" s="580" t="s">
        <v>167</v>
      </c>
      <c r="D38" s="580"/>
      <c r="E38" s="580"/>
      <c r="F38" s="94">
        <f>SUM(F12:F37)</f>
        <v>26702.399999999994</v>
      </c>
      <c r="G38" s="94">
        <f>SUM(G12:G37)</f>
        <v>30894.899999999998</v>
      </c>
      <c r="H38" s="94">
        <f>SUM(H12:H37)</f>
        <v>32357.7</v>
      </c>
      <c r="I38" s="94">
        <f>SUM(I12:I37)</f>
        <v>34439.699999999997</v>
      </c>
      <c r="J38" s="375"/>
      <c r="K38" s="61"/>
      <c r="L38" s="61"/>
      <c r="M38" s="61"/>
    </row>
    <row r="39" spans="1:17" ht="17.25" customHeight="1" x14ac:dyDescent="0.25">
      <c r="A39" s="275" t="s">
        <v>175</v>
      </c>
      <c r="B39" s="558" t="s">
        <v>127</v>
      </c>
      <c r="C39" s="558"/>
      <c r="D39" s="558"/>
      <c r="E39" s="558"/>
      <c r="F39" s="94">
        <f t="shared" ref="F39:I39" si="0">+F38</f>
        <v>26702.399999999994</v>
      </c>
      <c r="G39" s="94">
        <f t="shared" si="0"/>
        <v>30894.899999999998</v>
      </c>
      <c r="H39" s="94">
        <f t="shared" si="0"/>
        <v>32357.7</v>
      </c>
      <c r="I39" s="94">
        <f t="shared" si="0"/>
        <v>34439.699999999997</v>
      </c>
      <c r="J39" s="375"/>
      <c r="K39" s="70"/>
      <c r="L39" s="70"/>
      <c r="M39" s="70"/>
    </row>
    <row r="40" spans="1:17" ht="17.25" hidden="1" customHeight="1" x14ac:dyDescent="0.25">
      <c r="A40" s="56"/>
      <c r="B40" s="56"/>
      <c r="C40" s="56"/>
      <c r="D40" s="382"/>
      <c r="E40" s="383" t="s">
        <v>2</v>
      </c>
      <c r="F40" s="374">
        <f>+F37+F35+F34+F33+F31+F29+F28+F27+F26+F21+F18+F14</f>
        <v>10383.700000000001</v>
      </c>
      <c r="G40" s="374">
        <f>+G37+G35+G34+G33+G31+G29+G28+G27+G26+G21+G18+G14</f>
        <v>11632.8</v>
      </c>
      <c r="H40" s="374">
        <f>+H37+H35+H34+H33+H31+H29+H28+H27+H26+H21+H18+H14</f>
        <v>12634</v>
      </c>
      <c r="I40" s="374">
        <f>+I37+I35+I34+I33+I31+I29+I28+I27+I26+I21+I18+I14</f>
        <v>14164</v>
      </c>
      <c r="J40" s="375"/>
      <c r="K40" s="70"/>
      <c r="L40" s="70"/>
      <c r="M40" s="70"/>
    </row>
    <row r="41" spans="1:17" ht="17.25" hidden="1" customHeight="1" x14ac:dyDescent="0.25">
      <c r="A41" s="56"/>
      <c r="B41" s="56"/>
      <c r="C41" s="56"/>
      <c r="D41" s="382"/>
      <c r="E41" s="383" t="s">
        <v>18</v>
      </c>
      <c r="F41" s="374">
        <f>+F36+F32+F30+F25+F24+F20+F17+F12</f>
        <v>15645.1</v>
      </c>
      <c r="G41" s="374">
        <f>+G36+G32+G30+G25+G24+G20+G17+G12</f>
        <v>18161.100000000002</v>
      </c>
      <c r="H41" s="374">
        <f>+H36+H32+H30+H25+H24+H20+H17+H12</f>
        <v>18627.5</v>
      </c>
      <c r="I41" s="374">
        <f>+I36+I32+I30+I25+I24+I20+I17+I12</f>
        <v>19179.5</v>
      </c>
      <c r="J41" s="375"/>
      <c r="K41" s="70"/>
      <c r="L41" s="70"/>
      <c r="M41" s="70"/>
    </row>
    <row r="42" spans="1:17" ht="17.25" hidden="1" customHeight="1" x14ac:dyDescent="0.25">
      <c r="A42" s="56"/>
      <c r="B42" s="56"/>
      <c r="C42" s="56"/>
      <c r="D42" s="382"/>
      <c r="E42" s="383" t="s">
        <v>4</v>
      </c>
      <c r="F42" s="374">
        <f>+F22+F15</f>
        <v>84.6</v>
      </c>
      <c r="G42" s="374">
        <f t="shared" ref="G42:I42" si="1">+G22+G15</f>
        <v>174.2</v>
      </c>
      <c r="H42" s="374">
        <f t="shared" si="1"/>
        <v>174.2</v>
      </c>
      <c r="I42" s="374">
        <f t="shared" si="1"/>
        <v>174.2</v>
      </c>
      <c r="J42" s="375"/>
      <c r="K42" s="70"/>
      <c r="L42" s="70"/>
      <c r="M42" s="70"/>
    </row>
    <row r="43" spans="1:17" ht="17.25" hidden="1" customHeight="1" x14ac:dyDescent="0.25">
      <c r="A43" s="56"/>
      <c r="B43" s="56"/>
      <c r="C43" s="56"/>
      <c r="D43" s="382"/>
      <c r="E43" s="383" t="s">
        <v>5</v>
      </c>
      <c r="F43" s="374"/>
      <c r="G43" s="374"/>
      <c r="H43" s="374"/>
      <c r="I43" s="374"/>
      <c r="J43" s="375"/>
      <c r="K43" s="70"/>
      <c r="L43" s="70"/>
      <c r="M43" s="70"/>
    </row>
    <row r="44" spans="1:17" ht="17.25" hidden="1" customHeight="1" x14ac:dyDescent="0.25">
      <c r="A44" s="56"/>
      <c r="B44" s="56"/>
      <c r="C44" s="56"/>
      <c r="D44" s="382"/>
      <c r="E44" s="383" t="s">
        <v>22</v>
      </c>
      <c r="F44" s="374">
        <f>+F23+F19+F16</f>
        <v>589</v>
      </c>
      <c r="G44" s="374">
        <f>+G23+G19+G16</f>
        <v>926.8</v>
      </c>
      <c r="H44" s="374">
        <f>+H23+H19+H16</f>
        <v>922</v>
      </c>
      <c r="I44" s="374">
        <f>+I23+I19+I16</f>
        <v>922</v>
      </c>
      <c r="J44" s="375"/>
      <c r="K44" s="70"/>
      <c r="L44" s="70"/>
      <c r="M44" s="70"/>
      <c r="N44" s="230"/>
      <c r="O44" s="230"/>
      <c r="P44" s="230"/>
      <c r="Q44" s="230"/>
    </row>
    <row r="45" spans="1:17" ht="22.5" customHeight="1" x14ac:dyDescent="0.25">
      <c r="A45" s="56" t="s">
        <v>176</v>
      </c>
      <c r="B45" s="567" t="s">
        <v>480</v>
      </c>
      <c r="C45" s="567"/>
      <c r="D45" s="567"/>
      <c r="E45" s="567"/>
      <c r="F45" s="567"/>
      <c r="G45" s="567"/>
      <c r="H45" s="567"/>
      <c r="I45" s="567"/>
      <c r="J45" s="567"/>
      <c r="K45" s="69"/>
      <c r="L45" s="69"/>
      <c r="M45" s="69"/>
    </row>
    <row r="46" spans="1:17" ht="20.25" customHeight="1" x14ac:dyDescent="0.25">
      <c r="A46" s="56" t="s">
        <v>176</v>
      </c>
      <c r="B46" s="56" t="s">
        <v>175</v>
      </c>
      <c r="C46" s="567" t="s">
        <v>481</v>
      </c>
      <c r="D46" s="567"/>
      <c r="E46" s="567"/>
      <c r="F46" s="567"/>
      <c r="G46" s="567"/>
      <c r="H46" s="567"/>
      <c r="I46" s="567"/>
      <c r="J46" s="567"/>
      <c r="K46" s="69"/>
      <c r="L46" s="69"/>
      <c r="M46" s="69"/>
    </row>
    <row r="47" spans="1:17" ht="25.5" customHeight="1" x14ac:dyDescent="0.25">
      <c r="A47" s="552" t="s">
        <v>176</v>
      </c>
      <c r="B47" s="552" t="s">
        <v>175</v>
      </c>
      <c r="C47" s="566" t="s">
        <v>175</v>
      </c>
      <c r="D47" s="569" t="s">
        <v>424</v>
      </c>
      <c r="E47" s="371" t="s">
        <v>18</v>
      </c>
      <c r="F47" s="374">
        <v>535</v>
      </c>
      <c r="G47" s="374">
        <v>474</v>
      </c>
      <c r="H47" s="374">
        <v>643</v>
      </c>
      <c r="I47" s="374">
        <v>91</v>
      </c>
      <c r="J47" s="569" t="s">
        <v>212</v>
      </c>
      <c r="K47" s="543">
        <v>100</v>
      </c>
      <c r="L47" s="543">
        <v>100</v>
      </c>
      <c r="M47" s="543">
        <v>100</v>
      </c>
    </row>
    <row r="48" spans="1:17" ht="25.5" customHeight="1" x14ac:dyDescent="0.25">
      <c r="A48" s="552"/>
      <c r="B48" s="552"/>
      <c r="C48" s="566"/>
      <c r="D48" s="569"/>
      <c r="E48" s="371" t="s">
        <v>2</v>
      </c>
      <c r="F48" s="374">
        <v>0</v>
      </c>
      <c r="G48" s="374">
        <v>0</v>
      </c>
      <c r="H48" s="374">
        <v>100</v>
      </c>
      <c r="I48" s="374">
        <v>100</v>
      </c>
      <c r="J48" s="569"/>
      <c r="K48" s="543"/>
      <c r="L48" s="543"/>
      <c r="M48" s="543"/>
      <c r="N48" s="359"/>
    </row>
    <row r="49" spans="1:13" ht="45" customHeight="1" x14ac:dyDescent="0.25">
      <c r="A49" s="408" t="s">
        <v>176</v>
      </c>
      <c r="B49" s="408" t="s">
        <v>175</v>
      </c>
      <c r="C49" s="408" t="s">
        <v>176</v>
      </c>
      <c r="D49" s="266" t="s">
        <v>433</v>
      </c>
      <c r="E49" s="371" t="s">
        <v>2</v>
      </c>
      <c r="F49" s="374">
        <v>0</v>
      </c>
      <c r="G49" s="374">
        <v>30</v>
      </c>
      <c r="H49" s="374">
        <v>50</v>
      </c>
      <c r="I49" s="374">
        <v>100</v>
      </c>
      <c r="J49" s="372" t="s">
        <v>484</v>
      </c>
      <c r="K49" s="278">
        <v>100</v>
      </c>
      <c r="L49" s="278">
        <v>100</v>
      </c>
      <c r="M49" s="278">
        <v>100</v>
      </c>
    </row>
    <row r="50" spans="1:13" ht="23.25" customHeight="1" x14ac:dyDescent="0.25">
      <c r="A50" s="552" t="s">
        <v>176</v>
      </c>
      <c r="B50" s="552" t="s">
        <v>175</v>
      </c>
      <c r="C50" s="552" t="s">
        <v>177</v>
      </c>
      <c r="D50" s="568" t="s">
        <v>191</v>
      </c>
      <c r="E50" s="371" t="s">
        <v>2</v>
      </c>
      <c r="F50" s="260">
        <v>21</v>
      </c>
      <c r="G50" s="260">
        <v>124.1</v>
      </c>
      <c r="H50" s="260">
        <v>260</v>
      </c>
      <c r="I50" s="260">
        <v>0</v>
      </c>
      <c r="J50" s="568" t="s">
        <v>676</v>
      </c>
      <c r="K50" s="543">
        <v>100</v>
      </c>
      <c r="L50" s="543">
        <v>100</v>
      </c>
      <c r="M50" s="543"/>
    </row>
    <row r="51" spans="1:13" ht="23.25" customHeight="1" x14ac:dyDescent="0.25">
      <c r="A51" s="552"/>
      <c r="B51" s="552"/>
      <c r="C51" s="552"/>
      <c r="D51" s="568"/>
      <c r="E51" s="371" t="s">
        <v>4</v>
      </c>
      <c r="F51" s="260">
        <v>117</v>
      </c>
      <c r="G51" s="260">
        <v>33.4</v>
      </c>
      <c r="H51" s="260">
        <v>0</v>
      </c>
      <c r="I51" s="260">
        <v>0</v>
      </c>
      <c r="J51" s="568"/>
      <c r="K51" s="543"/>
      <c r="L51" s="543"/>
      <c r="M51" s="543"/>
    </row>
    <row r="52" spans="1:13" ht="23.25" customHeight="1" x14ac:dyDescent="0.25">
      <c r="A52" s="552"/>
      <c r="B52" s="552"/>
      <c r="C52" s="552"/>
      <c r="D52" s="568"/>
      <c r="E52" s="371" t="s">
        <v>5</v>
      </c>
      <c r="F52" s="260">
        <v>10.3</v>
      </c>
      <c r="G52" s="260">
        <v>3</v>
      </c>
      <c r="H52" s="260">
        <v>0</v>
      </c>
      <c r="I52" s="260">
        <v>0</v>
      </c>
      <c r="J52" s="568"/>
      <c r="K52" s="543"/>
      <c r="L52" s="543"/>
      <c r="M52" s="543"/>
    </row>
    <row r="53" spans="1:13" ht="35.25" customHeight="1" x14ac:dyDescent="0.25">
      <c r="A53" s="373" t="s">
        <v>176</v>
      </c>
      <c r="B53" s="373" t="s">
        <v>175</v>
      </c>
      <c r="C53" s="381" t="s">
        <v>178</v>
      </c>
      <c r="D53" s="372" t="s">
        <v>763</v>
      </c>
      <c r="E53" s="263" t="s">
        <v>2</v>
      </c>
      <c r="F53" s="374">
        <v>50</v>
      </c>
      <c r="G53" s="374">
        <v>100</v>
      </c>
      <c r="H53" s="374">
        <v>100</v>
      </c>
      <c r="I53" s="374">
        <v>150</v>
      </c>
      <c r="J53" s="372" t="s">
        <v>249</v>
      </c>
      <c r="K53" s="375">
        <v>8</v>
      </c>
      <c r="L53" s="375">
        <v>8</v>
      </c>
      <c r="M53" s="375">
        <v>8</v>
      </c>
    </row>
    <row r="54" spans="1:13" ht="45.75" customHeight="1" x14ac:dyDescent="0.25">
      <c r="A54" s="368" t="s">
        <v>176</v>
      </c>
      <c r="B54" s="368" t="s">
        <v>175</v>
      </c>
      <c r="C54" s="385" t="s">
        <v>179</v>
      </c>
      <c r="D54" s="366" t="s">
        <v>661</v>
      </c>
      <c r="E54" s="371" t="s">
        <v>2</v>
      </c>
      <c r="F54" s="374">
        <v>72</v>
      </c>
      <c r="G54" s="374">
        <v>50</v>
      </c>
      <c r="H54" s="374">
        <v>50</v>
      </c>
      <c r="I54" s="374">
        <v>50</v>
      </c>
      <c r="J54" s="366" t="s">
        <v>861</v>
      </c>
      <c r="K54" s="384" t="s">
        <v>600</v>
      </c>
      <c r="L54" s="384" t="s">
        <v>600</v>
      </c>
      <c r="M54" s="384" t="s">
        <v>600</v>
      </c>
    </row>
    <row r="55" spans="1:13" ht="24.75" customHeight="1" x14ac:dyDescent="0.25">
      <c r="A55" s="564" t="s">
        <v>176</v>
      </c>
      <c r="B55" s="564" t="s">
        <v>175</v>
      </c>
      <c r="C55" s="564" t="s">
        <v>180</v>
      </c>
      <c r="D55" s="554" t="s">
        <v>602</v>
      </c>
      <c r="E55" s="371" t="s">
        <v>2</v>
      </c>
      <c r="F55" s="374">
        <v>0</v>
      </c>
      <c r="G55" s="374">
        <v>20</v>
      </c>
      <c r="H55" s="374">
        <v>20</v>
      </c>
      <c r="I55" s="374">
        <v>20</v>
      </c>
      <c r="J55" s="554" t="s">
        <v>605</v>
      </c>
      <c r="K55" s="550" t="s">
        <v>219</v>
      </c>
      <c r="L55" s="550" t="s">
        <v>219</v>
      </c>
      <c r="M55" s="550" t="s">
        <v>121</v>
      </c>
    </row>
    <row r="56" spans="1:13" ht="21.75" customHeight="1" x14ac:dyDescent="0.25">
      <c r="A56" s="565"/>
      <c r="B56" s="565"/>
      <c r="C56" s="565"/>
      <c r="D56" s="555"/>
      <c r="E56" s="371" t="s">
        <v>4</v>
      </c>
      <c r="F56" s="374">
        <v>0</v>
      </c>
      <c r="G56" s="374">
        <v>0</v>
      </c>
      <c r="H56" s="374">
        <v>100</v>
      </c>
      <c r="I56" s="374">
        <v>100</v>
      </c>
      <c r="J56" s="555"/>
      <c r="K56" s="551"/>
      <c r="L56" s="551"/>
      <c r="M56" s="551"/>
    </row>
    <row r="57" spans="1:13" ht="33.75" customHeight="1" x14ac:dyDescent="0.25">
      <c r="A57" s="373" t="s">
        <v>176</v>
      </c>
      <c r="B57" s="373" t="s">
        <v>175</v>
      </c>
      <c r="C57" s="373" t="s">
        <v>181</v>
      </c>
      <c r="D57" s="376" t="s">
        <v>860</v>
      </c>
      <c r="E57" s="371" t="s">
        <v>2</v>
      </c>
      <c r="F57" s="374">
        <v>0</v>
      </c>
      <c r="G57" s="374">
        <v>50</v>
      </c>
      <c r="H57" s="374">
        <v>0</v>
      </c>
      <c r="I57" s="374">
        <v>0</v>
      </c>
      <c r="J57" s="376" t="s">
        <v>63</v>
      </c>
      <c r="K57" s="242" t="s">
        <v>213</v>
      </c>
      <c r="L57" s="242"/>
      <c r="M57" s="242"/>
    </row>
    <row r="58" spans="1:13" ht="28.5" customHeight="1" x14ac:dyDescent="0.25">
      <c r="A58" s="548" t="s">
        <v>176</v>
      </c>
      <c r="B58" s="548" t="s">
        <v>175</v>
      </c>
      <c r="C58" s="548" t="s">
        <v>182</v>
      </c>
      <c r="D58" s="546" t="s">
        <v>727</v>
      </c>
      <c r="E58" s="371" t="s">
        <v>2</v>
      </c>
      <c r="F58" s="374">
        <v>9.9</v>
      </c>
      <c r="G58" s="374">
        <v>30</v>
      </c>
      <c r="H58" s="374">
        <v>30</v>
      </c>
      <c r="I58" s="374">
        <v>30</v>
      </c>
      <c r="J58" s="546" t="s">
        <v>741</v>
      </c>
      <c r="K58" s="550" t="s">
        <v>769</v>
      </c>
      <c r="L58" s="550" t="s">
        <v>769</v>
      </c>
      <c r="M58" s="550" t="s">
        <v>769</v>
      </c>
    </row>
    <row r="59" spans="1:13" ht="27.75" customHeight="1" x14ac:dyDescent="0.25">
      <c r="A59" s="549"/>
      <c r="B59" s="549"/>
      <c r="C59" s="549"/>
      <c r="D59" s="547"/>
      <c r="E59" s="371" t="s">
        <v>15</v>
      </c>
      <c r="F59" s="374">
        <v>0</v>
      </c>
      <c r="G59" s="374">
        <v>400</v>
      </c>
      <c r="H59" s="374">
        <v>1300</v>
      </c>
      <c r="I59" s="374">
        <v>400</v>
      </c>
      <c r="J59" s="547"/>
      <c r="K59" s="551"/>
      <c r="L59" s="551"/>
      <c r="M59" s="551"/>
    </row>
    <row r="60" spans="1:13" ht="37.5" customHeight="1" x14ac:dyDescent="0.25">
      <c r="A60" s="385" t="s">
        <v>176</v>
      </c>
      <c r="B60" s="385" t="s">
        <v>175</v>
      </c>
      <c r="C60" s="385" t="s">
        <v>183</v>
      </c>
      <c r="D60" s="109" t="s">
        <v>416</v>
      </c>
      <c r="E60" s="371" t="s">
        <v>2</v>
      </c>
      <c r="F60" s="374">
        <v>0</v>
      </c>
      <c r="G60" s="374">
        <v>0</v>
      </c>
      <c r="H60" s="374">
        <v>0</v>
      </c>
      <c r="I60" s="374">
        <v>15</v>
      </c>
      <c r="J60" s="370" t="s">
        <v>486</v>
      </c>
      <c r="K60" s="112"/>
      <c r="L60" s="112"/>
      <c r="M60" s="112" t="s">
        <v>219</v>
      </c>
    </row>
    <row r="61" spans="1:13" ht="23.25" customHeight="1" x14ac:dyDescent="0.25">
      <c r="A61" s="581" t="s">
        <v>176</v>
      </c>
      <c r="B61" s="548" t="s">
        <v>175</v>
      </c>
      <c r="C61" s="581" t="s">
        <v>184</v>
      </c>
      <c r="D61" s="581" t="s">
        <v>957</v>
      </c>
      <c r="E61" s="371" t="s">
        <v>2</v>
      </c>
      <c r="F61" s="374">
        <v>0</v>
      </c>
      <c r="G61" s="374">
        <v>5</v>
      </c>
      <c r="H61" s="374">
        <v>11</v>
      </c>
      <c r="I61" s="374">
        <v>0</v>
      </c>
      <c r="J61" s="546" t="s">
        <v>961</v>
      </c>
      <c r="K61" s="548"/>
      <c r="L61" s="548" t="s">
        <v>219</v>
      </c>
      <c r="M61" s="548"/>
    </row>
    <row r="62" spans="1:13" ht="21.75" customHeight="1" x14ac:dyDescent="0.25">
      <c r="A62" s="582"/>
      <c r="B62" s="549"/>
      <c r="C62" s="582"/>
      <c r="D62" s="582"/>
      <c r="E62" s="371" t="s">
        <v>14</v>
      </c>
      <c r="F62" s="374">
        <v>0</v>
      </c>
      <c r="G62" s="374">
        <v>5</v>
      </c>
      <c r="H62" s="374">
        <v>6</v>
      </c>
      <c r="I62" s="374">
        <v>0</v>
      </c>
      <c r="J62" s="547"/>
      <c r="K62" s="549"/>
      <c r="L62" s="549"/>
      <c r="M62" s="549"/>
    </row>
    <row r="63" spans="1:13" ht="33" customHeight="1" x14ac:dyDescent="0.25">
      <c r="A63" s="385" t="s">
        <v>176</v>
      </c>
      <c r="B63" s="385" t="s">
        <v>175</v>
      </c>
      <c r="C63" s="385" t="s">
        <v>185</v>
      </c>
      <c r="D63" s="109" t="s">
        <v>958</v>
      </c>
      <c r="E63" s="371" t="s">
        <v>959</v>
      </c>
      <c r="F63" s="374">
        <v>0</v>
      </c>
      <c r="G63" s="374">
        <v>25</v>
      </c>
      <c r="H63" s="374">
        <v>0</v>
      </c>
      <c r="I63" s="374">
        <v>0</v>
      </c>
      <c r="J63" s="370" t="s">
        <v>960</v>
      </c>
      <c r="K63" s="112" t="s">
        <v>213</v>
      </c>
      <c r="L63" s="112"/>
      <c r="M63" s="112"/>
    </row>
    <row r="64" spans="1:13" ht="20.25" customHeight="1" x14ac:dyDescent="0.25">
      <c r="A64" s="56" t="s">
        <v>176</v>
      </c>
      <c r="B64" s="56" t="s">
        <v>175</v>
      </c>
      <c r="C64" s="563" t="s">
        <v>167</v>
      </c>
      <c r="D64" s="563"/>
      <c r="E64" s="563"/>
      <c r="F64" s="94">
        <f>SUM(F47:F63)</f>
        <v>815.19999999999993</v>
      </c>
      <c r="G64" s="94">
        <f t="shared" ref="G64:I64" si="2">SUM(G47:G63)</f>
        <v>1349.5</v>
      </c>
      <c r="H64" s="94">
        <f t="shared" si="2"/>
        <v>2670</v>
      </c>
      <c r="I64" s="94">
        <f t="shared" si="2"/>
        <v>1056</v>
      </c>
      <c r="J64" s="75"/>
      <c r="K64" s="75"/>
      <c r="L64" s="75"/>
      <c r="M64" s="75"/>
    </row>
    <row r="65" spans="1:13" ht="16.5" customHeight="1" x14ac:dyDescent="0.25">
      <c r="A65" s="56" t="s">
        <v>176</v>
      </c>
      <c r="B65" s="557" t="s">
        <v>127</v>
      </c>
      <c r="C65" s="557"/>
      <c r="D65" s="557"/>
      <c r="E65" s="557"/>
      <c r="F65" s="93">
        <f>+F64</f>
        <v>815.19999999999993</v>
      </c>
      <c r="G65" s="93">
        <f t="shared" ref="G65:I65" si="3">+G64</f>
        <v>1349.5</v>
      </c>
      <c r="H65" s="93">
        <f t="shared" si="3"/>
        <v>2670</v>
      </c>
      <c r="I65" s="93">
        <f t="shared" si="3"/>
        <v>1056</v>
      </c>
      <c r="J65" s="90"/>
      <c r="K65" s="90"/>
      <c r="L65" s="90"/>
      <c r="M65" s="90"/>
    </row>
    <row r="66" spans="1:13" ht="20.25" customHeight="1" x14ac:dyDescent="0.25">
      <c r="A66" s="571" t="s">
        <v>169</v>
      </c>
      <c r="B66" s="571"/>
      <c r="C66" s="571"/>
      <c r="D66" s="571"/>
      <c r="E66" s="571"/>
      <c r="F66" s="224">
        <f>+F65+F39</f>
        <v>27517.599999999995</v>
      </c>
      <c r="G66" s="224">
        <f>+G65+G39</f>
        <v>32244.399999999998</v>
      </c>
      <c r="H66" s="224">
        <f>+H65+H39</f>
        <v>35027.699999999997</v>
      </c>
      <c r="I66" s="224">
        <f>+I65+I39</f>
        <v>35495.699999999997</v>
      </c>
      <c r="J66" s="457"/>
      <c r="K66" s="274"/>
      <c r="L66" s="274"/>
      <c r="M66" s="274"/>
    </row>
    <row r="67" spans="1:13" ht="14.25" customHeight="1" x14ac:dyDescent="0.25">
      <c r="A67" s="563" t="s">
        <v>190</v>
      </c>
      <c r="B67" s="563"/>
      <c r="C67" s="563"/>
      <c r="D67" s="563"/>
      <c r="E67" s="563"/>
      <c r="F67" s="458">
        <f t="shared" ref="F67:I67" si="4">+F66-F68-F75</f>
        <v>-5.8264504332328215E-12</v>
      </c>
      <c r="G67" s="458">
        <f t="shared" si="4"/>
        <v>-1.4495071809506044E-12</v>
      </c>
      <c r="H67" s="458">
        <f t="shared" si="4"/>
        <v>-2.8990143619012088E-12</v>
      </c>
      <c r="I67" s="458">
        <f t="shared" si="4"/>
        <v>-2.8990143619012088E-12</v>
      </c>
      <c r="J67" s="457"/>
      <c r="K67" s="274"/>
      <c r="L67" s="274"/>
      <c r="M67" s="274"/>
    </row>
    <row r="68" spans="1:13" ht="19.5" customHeight="1" x14ac:dyDescent="0.25">
      <c r="A68" s="570" t="s">
        <v>20</v>
      </c>
      <c r="B68" s="570"/>
      <c r="C68" s="570"/>
      <c r="D68" s="570"/>
      <c r="E68" s="570"/>
      <c r="F68" s="225">
        <f t="shared" ref="F68:I68" si="5">SUM(F69:F74)</f>
        <v>27305.7</v>
      </c>
      <c r="G68" s="225">
        <f t="shared" si="5"/>
        <v>32028.799999999999</v>
      </c>
      <c r="H68" s="225">
        <f t="shared" si="5"/>
        <v>34747.5</v>
      </c>
      <c r="I68" s="225">
        <f t="shared" si="5"/>
        <v>35221.5</v>
      </c>
      <c r="J68" s="457"/>
      <c r="K68" s="274"/>
      <c r="L68" s="274"/>
      <c r="M68" s="274"/>
    </row>
    <row r="69" spans="1:13" ht="14.25" customHeight="1" x14ac:dyDescent="0.25">
      <c r="A69" s="553" t="s">
        <v>128</v>
      </c>
      <c r="B69" s="553"/>
      <c r="C69" s="553"/>
      <c r="D69" s="553"/>
      <c r="E69" s="553"/>
      <c r="F69" s="113">
        <f>+F60+F58+F57+F55+F54+F53+F50+F49+F48+F40+F61+F63</f>
        <v>10536.6</v>
      </c>
      <c r="G69" s="113">
        <f t="shared" ref="G69:I69" si="6">+G60+G58+G57+G55+G54+G53+G50+G49+G48+G40+G61+G63</f>
        <v>12066.9</v>
      </c>
      <c r="H69" s="113">
        <f t="shared" si="6"/>
        <v>13255</v>
      </c>
      <c r="I69" s="113">
        <f t="shared" si="6"/>
        <v>14629</v>
      </c>
      <c r="J69" s="457"/>
      <c r="K69" s="274"/>
      <c r="L69" s="274"/>
      <c r="M69" s="274"/>
    </row>
    <row r="70" spans="1:13" ht="15.75" customHeight="1" x14ac:dyDescent="0.25">
      <c r="A70" s="553" t="s">
        <v>205</v>
      </c>
      <c r="B70" s="553"/>
      <c r="C70" s="553"/>
      <c r="D70" s="553"/>
      <c r="E70" s="553"/>
      <c r="F70" s="135">
        <f>+F47+F41</f>
        <v>16180.1</v>
      </c>
      <c r="G70" s="135">
        <f t="shared" ref="G70:I70" si="7">+G47+G41</f>
        <v>18635.100000000002</v>
      </c>
      <c r="H70" s="135">
        <f t="shared" si="7"/>
        <v>19270.5</v>
      </c>
      <c r="I70" s="135">
        <f t="shared" si="7"/>
        <v>19270.5</v>
      </c>
      <c r="J70" s="457"/>
      <c r="K70" s="274"/>
      <c r="L70" s="274"/>
      <c r="M70" s="274"/>
    </row>
    <row r="71" spans="1:13" ht="16.5" customHeight="1" x14ac:dyDescent="0.25">
      <c r="A71" s="553" t="s">
        <v>129</v>
      </c>
      <c r="B71" s="553"/>
      <c r="C71" s="553"/>
      <c r="D71" s="553"/>
      <c r="E71" s="553"/>
      <c r="F71" s="135"/>
      <c r="G71" s="135"/>
      <c r="H71" s="135"/>
      <c r="I71" s="135"/>
      <c r="J71" s="457"/>
      <c r="K71" s="274"/>
      <c r="L71" s="274"/>
      <c r="M71" s="274"/>
    </row>
    <row r="72" spans="1:13" ht="15" customHeight="1" x14ac:dyDescent="0.25">
      <c r="A72" s="553" t="s">
        <v>130</v>
      </c>
      <c r="B72" s="553"/>
      <c r="C72" s="553"/>
      <c r="D72" s="553"/>
      <c r="E72" s="553"/>
      <c r="F72" s="135">
        <f>+F44</f>
        <v>589</v>
      </c>
      <c r="G72" s="135">
        <f>+G44</f>
        <v>926.8</v>
      </c>
      <c r="H72" s="135">
        <f>+H44</f>
        <v>922</v>
      </c>
      <c r="I72" s="135">
        <f>+I44</f>
        <v>922</v>
      </c>
      <c r="J72" s="457"/>
      <c r="K72" s="274"/>
      <c r="L72" s="274"/>
      <c r="M72" s="274"/>
    </row>
    <row r="73" spans="1:13" ht="13.5" customHeight="1" x14ac:dyDescent="0.25">
      <c r="A73" s="553" t="s">
        <v>133</v>
      </c>
      <c r="B73" s="553"/>
      <c r="C73" s="553"/>
      <c r="D73" s="553"/>
      <c r="E73" s="553"/>
      <c r="F73" s="113">
        <f>+F59</f>
        <v>0</v>
      </c>
      <c r="G73" s="113">
        <f t="shared" ref="G73:I73" si="8">+G59</f>
        <v>400</v>
      </c>
      <c r="H73" s="113">
        <f t="shared" si="8"/>
        <v>1300</v>
      </c>
      <c r="I73" s="113">
        <f t="shared" si="8"/>
        <v>400</v>
      </c>
      <c r="J73" s="457"/>
      <c r="K73" s="274"/>
      <c r="L73" s="274"/>
      <c r="M73" s="274"/>
    </row>
    <row r="74" spans="1:13" ht="12.75" customHeight="1" x14ac:dyDescent="0.25">
      <c r="A74" s="553" t="s">
        <v>134</v>
      </c>
      <c r="B74" s="553"/>
      <c r="C74" s="553"/>
      <c r="D74" s="553"/>
      <c r="E74" s="553"/>
      <c r="F74" s="135"/>
      <c r="G74" s="135"/>
      <c r="H74" s="135"/>
      <c r="I74" s="135"/>
      <c r="J74" s="457"/>
      <c r="K74" s="274"/>
      <c r="L74" s="274"/>
      <c r="M74" s="274"/>
    </row>
    <row r="75" spans="1:13" ht="16.5" customHeight="1" x14ac:dyDescent="0.25">
      <c r="A75" s="572" t="s">
        <v>19</v>
      </c>
      <c r="B75" s="572"/>
      <c r="C75" s="572"/>
      <c r="D75" s="572"/>
      <c r="E75" s="572"/>
      <c r="F75" s="225">
        <f t="shared" ref="F75:I75" si="9">+F76+F77+F78+F79</f>
        <v>211.9</v>
      </c>
      <c r="G75" s="225">
        <f t="shared" si="9"/>
        <v>215.6</v>
      </c>
      <c r="H75" s="225">
        <f t="shared" si="9"/>
        <v>280.2</v>
      </c>
      <c r="I75" s="225">
        <f t="shared" si="9"/>
        <v>274.2</v>
      </c>
      <c r="J75" s="457"/>
      <c r="K75" s="274"/>
      <c r="L75" s="274"/>
      <c r="M75" s="274"/>
    </row>
    <row r="76" spans="1:13" ht="12.75" customHeight="1" x14ac:dyDescent="0.25">
      <c r="A76" s="553" t="s">
        <v>131</v>
      </c>
      <c r="B76" s="553"/>
      <c r="C76" s="553"/>
      <c r="D76" s="553"/>
      <c r="E76" s="553"/>
      <c r="F76" s="113">
        <f>+F51+F42+F56</f>
        <v>201.6</v>
      </c>
      <c r="G76" s="113">
        <f t="shared" ref="G76:I76" si="10">+G51+G42+G56</f>
        <v>207.6</v>
      </c>
      <c r="H76" s="113">
        <f t="shared" si="10"/>
        <v>274.2</v>
      </c>
      <c r="I76" s="113">
        <f t="shared" si="10"/>
        <v>274.2</v>
      </c>
      <c r="J76" s="457"/>
      <c r="K76" s="274"/>
      <c r="L76" s="274"/>
      <c r="M76" s="274"/>
    </row>
    <row r="77" spans="1:13" ht="12.75" customHeight="1" x14ac:dyDescent="0.25">
      <c r="A77" s="553" t="s">
        <v>132</v>
      </c>
      <c r="B77" s="553"/>
      <c r="C77" s="553"/>
      <c r="D77" s="553"/>
      <c r="E77" s="553"/>
      <c r="F77" s="113">
        <f>+F52+F43</f>
        <v>10.3</v>
      </c>
      <c r="G77" s="113">
        <f>+G52+G43</f>
        <v>3</v>
      </c>
      <c r="H77" s="113">
        <f>+H52+H43</f>
        <v>0</v>
      </c>
      <c r="I77" s="113">
        <f>+I52+I43</f>
        <v>0</v>
      </c>
      <c r="J77" s="457"/>
      <c r="K77" s="274"/>
      <c r="L77" s="274"/>
      <c r="M77" s="274"/>
    </row>
    <row r="78" spans="1:13" ht="12.75" customHeight="1" x14ac:dyDescent="0.25">
      <c r="A78" s="553" t="s">
        <v>135</v>
      </c>
      <c r="B78" s="553"/>
      <c r="C78" s="553"/>
      <c r="D78" s="553"/>
      <c r="E78" s="553"/>
      <c r="F78" s="113">
        <f>+F62</f>
        <v>0</v>
      </c>
      <c r="G78" s="113">
        <f t="shared" ref="G78:I78" si="11">+G62</f>
        <v>5</v>
      </c>
      <c r="H78" s="113">
        <f t="shared" si="11"/>
        <v>6</v>
      </c>
      <c r="I78" s="113">
        <f t="shared" si="11"/>
        <v>0</v>
      </c>
      <c r="J78" s="457"/>
      <c r="K78" s="274"/>
      <c r="L78" s="274"/>
      <c r="M78" s="274"/>
    </row>
    <row r="79" spans="1:13" ht="12.75" customHeight="1" x14ac:dyDescent="0.25">
      <c r="A79" s="553" t="s">
        <v>136</v>
      </c>
      <c r="B79" s="553"/>
      <c r="C79" s="553"/>
      <c r="D79" s="553"/>
      <c r="E79" s="553"/>
      <c r="F79" s="135"/>
      <c r="G79" s="135"/>
      <c r="H79" s="135"/>
      <c r="I79" s="135"/>
      <c r="J79" s="457"/>
      <c r="K79" s="274"/>
      <c r="L79" s="274"/>
      <c r="M79" s="274"/>
    </row>
    <row r="80" spans="1:13" x14ac:dyDescent="0.25">
      <c r="A80" s="541"/>
      <c r="B80" s="541"/>
      <c r="C80" s="541"/>
      <c r="D80" s="541"/>
      <c r="E80" s="541"/>
      <c r="F80" s="541"/>
      <c r="G80" s="541"/>
      <c r="H80" s="541"/>
      <c r="I80" s="273"/>
      <c r="J80" s="236"/>
    </row>
    <row r="81" spans="10:10" x14ac:dyDescent="0.25">
      <c r="J81" s="60"/>
    </row>
    <row r="82" spans="10:10" x14ac:dyDescent="0.25">
      <c r="J82" s="60"/>
    </row>
    <row r="83" spans="10:10" x14ac:dyDescent="0.25">
      <c r="J83" s="60"/>
    </row>
    <row r="84" spans="10:10" x14ac:dyDescent="0.25">
      <c r="J84" s="60"/>
    </row>
    <row r="85" spans="10:10" x14ac:dyDescent="0.25">
      <c r="J85" s="60"/>
    </row>
    <row r="86" spans="10:10" x14ac:dyDescent="0.25">
      <c r="J86" s="60"/>
    </row>
    <row r="87" spans="10:10" x14ac:dyDescent="0.25">
      <c r="J87" s="60"/>
    </row>
    <row r="88" spans="10:10" x14ac:dyDescent="0.25">
      <c r="J88" s="60"/>
    </row>
    <row r="89" spans="10:10" x14ac:dyDescent="0.25">
      <c r="J89" s="60"/>
    </row>
    <row r="90" spans="10:10" x14ac:dyDescent="0.25">
      <c r="J90" s="60"/>
    </row>
    <row r="91" spans="10:10" x14ac:dyDescent="0.25">
      <c r="J91" s="60"/>
    </row>
    <row r="92" spans="10:10" x14ac:dyDescent="0.25">
      <c r="J92" s="60"/>
    </row>
    <row r="93" spans="10:10" x14ac:dyDescent="0.25">
      <c r="J93" s="60"/>
    </row>
    <row r="94" spans="10:10" x14ac:dyDescent="0.25">
      <c r="J94" s="60"/>
    </row>
    <row r="95" spans="10:10" x14ac:dyDescent="0.25">
      <c r="J95" s="60"/>
    </row>
    <row r="96" spans="10:10" x14ac:dyDescent="0.25">
      <c r="J96" s="60"/>
    </row>
    <row r="97" spans="10:10" x14ac:dyDescent="0.25">
      <c r="J97" s="60"/>
    </row>
    <row r="98" spans="10:10" x14ac:dyDescent="0.25">
      <c r="J98" s="60"/>
    </row>
    <row r="99" spans="10:10" x14ac:dyDescent="0.25">
      <c r="J99" s="60"/>
    </row>
    <row r="100" spans="10:10" x14ac:dyDescent="0.25">
      <c r="J100" s="60"/>
    </row>
    <row r="101" spans="10:10" x14ac:dyDescent="0.25">
      <c r="J101" s="60"/>
    </row>
  </sheetData>
  <mergeCells count="123">
    <mergeCell ref="M55:M56"/>
    <mergeCell ref="C61:C62"/>
    <mergeCell ref="B61:B62"/>
    <mergeCell ref="A61:A62"/>
    <mergeCell ref="D61:D62"/>
    <mergeCell ref="J61:J62"/>
    <mergeCell ref="K61:K62"/>
    <mergeCell ref="L61:L62"/>
    <mergeCell ref="M61:M62"/>
    <mergeCell ref="D55:D56"/>
    <mergeCell ref="C55:C56"/>
    <mergeCell ref="B55:B56"/>
    <mergeCell ref="A55:A56"/>
    <mergeCell ref="J55:J56"/>
    <mergeCell ref="A4:A8"/>
    <mergeCell ref="B4:B8"/>
    <mergeCell ref="C4:C8"/>
    <mergeCell ref="H12:H13"/>
    <mergeCell ref="D31:D32"/>
    <mergeCell ref="D50:D52"/>
    <mergeCell ref="C38:E38"/>
    <mergeCell ref="C46:J46"/>
    <mergeCell ref="J47:J48"/>
    <mergeCell ref="E12:E13"/>
    <mergeCell ref="B47:B48"/>
    <mergeCell ref="F4:F8"/>
    <mergeCell ref="F12:F13"/>
    <mergeCell ref="K1:M1"/>
    <mergeCell ref="A2:M2"/>
    <mergeCell ref="M35:M36"/>
    <mergeCell ref="A17:A19"/>
    <mergeCell ref="A31:A32"/>
    <mergeCell ref="A12:A16"/>
    <mergeCell ref="J31:J32"/>
    <mergeCell ref="K20:K23"/>
    <mergeCell ref="D20:D23"/>
    <mergeCell ref="J20:J23"/>
    <mergeCell ref="C31:C32"/>
    <mergeCell ref="B17:B19"/>
    <mergeCell ref="J35:J36"/>
    <mergeCell ref="C35:C36"/>
    <mergeCell ref="M31:M32"/>
    <mergeCell ref="M20:M23"/>
    <mergeCell ref="A9:J9"/>
    <mergeCell ref="I4:I8"/>
    <mergeCell ref="E4:E8"/>
    <mergeCell ref="C11:J11"/>
    <mergeCell ref="H4:H8"/>
    <mergeCell ref="D4:D8"/>
    <mergeCell ref="B10:J10"/>
    <mergeCell ref="G4:G8"/>
    <mergeCell ref="A79:E79"/>
    <mergeCell ref="A73:E73"/>
    <mergeCell ref="A70:E70"/>
    <mergeCell ref="A67:E67"/>
    <mergeCell ref="A71:E71"/>
    <mergeCell ref="A78:E78"/>
    <mergeCell ref="C20:C23"/>
    <mergeCell ref="B20:B23"/>
    <mergeCell ref="B31:B32"/>
    <mergeCell ref="A20:A23"/>
    <mergeCell ref="C47:C48"/>
    <mergeCell ref="C50:C52"/>
    <mergeCell ref="B45:J45"/>
    <mergeCell ref="J50:J52"/>
    <mergeCell ref="A35:A36"/>
    <mergeCell ref="A50:A52"/>
    <mergeCell ref="D47:D48"/>
    <mergeCell ref="C64:E64"/>
    <mergeCell ref="A68:E68"/>
    <mergeCell ref="A76:E76"/>
    <mergeCell ref="A66:E66"/>
    <mergeCell ref="A69:E69"/>
    <mergeCell ref="A75:E75"/>
    <mergeCell ref="A72:E72"/>
    <mergeCell ref="A74:E74"/>
    <mergeCell ref="B65:E65"/>
    <mergeCell ref="A47:A48"/>
    <mergeCell ref="B39:E39"/>
    <mergeCell ref="M15:M16"/>
    <mergeCell ref="B35:B36"/>
    <mergeCell ref="D35:D36"/>
    <mergeCell ref="D12:D16"/>
    <mergeCell ref="C17:C19"/>
    <mergeCell ref="J17:J19"/>
    <mergeCell ref="G12:G13"/>
    <mergeCell ref="C12:C16"/>
    <mergeCell ref="I12:I13"/>
    <mergeCell ref="D17:D19"/>
    <mergeCell ref="B12:B16"/>
    <mergeCell ref="L58:L59"/>
    <mergeCell ref="M58:M59"/>
    <mergeCell ref="M50:M52"/>
    <mergeCell ref="L35:L36"/>
    <mergeCell ref="L47:L48"/>
    <mergeCell ref="L50:L52"/>
    <mergeCell ref="M47:M48"/>
    <mergeCell ref="K55:K56"/>
    <mergeCell ref="L55:L56"/>
    <mergeCell ref="J3:M3"/>
    <mergeCell ref="A80:H80"/>
    <mergeCell ref="L6:L8"/>
    <mergeCell ref="L20:L23"/>
    <mergeCell ref="L31:L32"/>
    <mergeCell ref="D58:D59"/>
    <mergeCell ref="C58:C59"/>
    <mergeCell ref="B58:B59"/>
    <mergeCell ref="A58:A59"/>
    <mergeCell ref="J58:J59"/>
    <mergeCell ref="K58:K59"/>
    <mergeCell ref="B50:B52"/>
    <mergeCell ref="K31:K32"/>
    <mergeCell ref="K35:K36"/>
    <mergeCell ref="K47:K48"/>
    <mergeCell ref="K50:K52"/>
    <mergeCell ref="A77:E77"/>
    <mergeCell ref="J15:J16"/>
    <mergeCell ref="K15:K16"/>
    <mergeCell ref="L15:L16"/>
    <mergeCell ref="J4:M4"/>
    <mergeCell ref="J5:J8"/>
    <mergeCell ref="M6:M8"/>
    <mergeCell ref="K6:K8"/>
  </mergeCells>
  <phoneticPr fontId="17" type="noConversion"/>
  <pageMargins left="0.19685039370078741" right="0.19685039370078741" top="0.51181102362204722" bottom="0.19685039370078741" header="0" footer="0"/>
  <pageSetup paperSize="9" scale="9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9"/>
  <sheetViews>
    <sheetView zoomScale="85" zoomScaleNormal="85" workbookViewId="0">
      <pane ySplit="8" topLeftCell="A9" activePane="bottomLeft" state="frozen"/>
      <selection activeCell="R94" sqref="R94"/>
      <selection pane="bottomLeft" activeCell="K18" sqref="K18:K19"/>
    </sheetView>
  </sheetViews>
  <sheetFormatPr defaultColWidth="9.109375" defaultRowHeight="13.2" x14ac:dyDescent="0.25"/>
  <cols>
    <col min="1" max="1" width="3.88671875" style="218" customWidth="1"/>
    <col min="2" max="2" width="3.5546875" style="218" customWidth="1"/>
    <col min="3" max="3" width="5.109375" style="218" customWidth="1"/>
    <col min="4" max="4" width="39.6640625" style="218" customWidth="1"/>
    <col min="5" max="5" width="7.109375" style="218" customWidth="1"/>
    <col min="6" max="6" width="11.44140625" style="142" customWidth="1"/>
    <col min="7" max="9" width="11.44140625" style="178" customWidth="1"/>
    <col min="10" max="10" width="30.109375" style="178" customWidth="1"/>
    <col min="11" max="13" width="5.5546875" style="213" customWidth="1"/>
    <col min="14" max="16384" width="9.109375" style="213"/>
  </cols>
  <sheetData>
    <row r="1" spans="1:13" ht="21" customHeight="1" x14ac:dyDescent="0.25">
      <c r="A1" s="177"/>
      <c r="B1" s="177"/>
      <c r="C1" s="177"/>
      <c r="D1" s="177"/>
      <c r="E1" s="177"/>
      <c r="F1" s="178"/>
      <c r="K1" s="607" t="s">
        <v>981</v>
      </c>
      <c r="L1" s="607"/>
      <c r="M1" s="607"/>
    </row>
    <row r="2" spans="1:13" ht="36.75" customHeight="1" x14ac:dyDescent="0.25">
      <c r="A2" s="892" t="s">
        <v>823</v>
      </c>
      <c r="B2" s="892"/>
      <c r="C2" s="892"/>
      <c r="D2" s="892"/>
      <c r="E2" s="892"/>
      <c r="F2" s="892"/>
      <c r="G2" s="892"/>
      <c r="H2" s="892"/>
      <c r="I2" s="892"/>
      <c r="J2" s="892"/>
      <c r="K2" s="892"/>
      <c r="L2" s="892"/>
      <c r="M2" s="892"/>
    </row>
    <row r="3" spans="1:13" ht="12.75" customHeight="1" x14ac:dyDescent="0.25">
      <c r="A3" s="179"/>
      <c r="B3" s="179"/>
      <c r="C3" s="179"/>
      <c r="D3" s="179"/>
      <c r="E3" s="180"/>
      <c r="F3" s="180"/>
      <c r="G3" s="180"/>
      <c r="H3" s="180"/>
      <c r="I3" s="180"/>
      <c r="J3" s="610" t="s">
        <v>276</v>
      </c>
      <c r="K3" s="610"/>
      <c r="L3" s="610"/>
      <c r="M3" s="610"/>
    </row>
    <row r="4" spans="1:13" s="214" customFormat="1" ht="27" customHeight="1" x14ac:dyDescent="0.25">
      <c r="A4" s="584" t="s">
        <v>161</v>
      </c>
      <c r="B4" s="584" t="s">
        <v>162</v>
      </c>
      <c r="C4" s="584" t="s">
        <v>163</v>
      </c>
      <c r="D4" s="596" t="s">
        <v>164</v>
      </c>
      <c r="E4" s="584" t="s">
        <v>160</v>
      </c>
      <c r="F4" s="583" t="s">
        <v>783</v>
      </c>
      <c r="G4" s="583" t="s">
        <v>456</v>
      </c>
      <c r="H4" s="583" t="s">
        <v>686</v>
      </c>
      <c r="I4" s="583" t="s">
        <v>781</v>
      </c>
      <c r="J4" s="611" t="s">
        <v>165</v>
      </c>
      <c r="K4" s="612"/>
      <c r="L4" s="612"/>
      <c r="M4" s="613"/>
    </row>
    <row r="5" spans="1:13" s="214" customFormat="1" ht="16.5" customHeight="1" x14ac:dyDescent="0.25">
      <c r="A5" s="584"/>
      <c r="B5" s="584"/>
      <c r="C5" s="584"/>
      <c r="D5" s="596"/>
      <c r="E5" s="584"/>
      <c r="F5" s="583"/>
      <c r="G5" s="583"/>
      <c r="H5" s="583"/>
      <c r="I5" s="583"/>
      <c r="J5" s="583" t="s">
        <v>166</v>
      </c>
      <c r="K5" s="662"/>
      <c r="L5" s="662"/>
      <c r="M5" s="663"/>
    </row>
    <row r="6" spans="1:13" s="214" customFormat="1" ht="15" customHeight="1" x14ac:dyDescent="0.25">
      <c r="A6" s="584"/>
      <c r="B6" s="584"/>
      <c r="C6" s="584"/>
      <c r="D6" s="596"/>
      <c r="E6" s="584"/>
      <c r="F6" s="583"/>
      <c r="G6" s="583"/>
      <c r="H6" s="583"/>
      <c r="I6" s="583"/>
      <c r="J6" s="583"/>
      <c r="K6" s="873" t="s">
        <v>457</v>
      </c>
      <c r="L6" s="873" t="s">
        <v>687</v>
      </c>
      <c r="M6" s="873" t="s">
        <v>782</v>
      </c>
    </row>
    <row r="7" spans="1:13" s="214" customFormat="1" ht="12.75" customHeight="1" x14ac:dyDescent="0.25">
      <c r="A7" s="584"/>
      <c r="B7" s="584"/>
      <c r="C7" s="584"/>
      <c r="D7" s="596"/>
      <c r="E7" s="584"/>
      <c r="F7" s="583"/>
      <c r="G7" s="583"/>
      <c r="H7" s="583"/>
      <c r="I7" s="583"/>
      <c r="J7" s="583"/>
      <c r="K7" s="873"/>
      <c r="L7" s="873"/>
      <c r="M7" s="873"/>
    </row>
    <row r="8" spans="1:13" s="214" customFormat="1" ht="45" customHeight="1" x14ac:dyDescent="0.25">
      <c r="A8" s="584"/>
      <c r="B8" s="584"/>
      <c r="C8" s="584"/>
      <c r="D8" s="596"/>
      <c r="E8" s="584"/>
      <c r="F8" s="583"/>
      <c r="G8" s="583"/>
      <c r="H8" s="583"/>
      <c r="I8" s="583"/>
      <c r="J8" s="583"/>
      <c r="K8" s="873"/>
      <c r="L8" s="873"/>
      <c r="M8" s="873"/>
    </row>
    <row r="9" spans="1:13" s="214" customFormat="1" ht="26.25" customHeight="1" x14ac:dyDescent="0.25">
      <c r="A9" s="864" t="s">
        <v>307</v>
      </c>
      <c r="B9" s="865"/>
      <c r="C9" s="865"/>
      <c r="D9" s="865"/>
      <c r="E9" s="865"/>
      <c r="F9" s="865"/>
      <c r="G9" s="865"/>
      <c r="H9" s="865"/>
      <c r="I9" s="865"/>
      <c r="J9" s="865"/>
      <c r="K9" s="865"/>
      <c r="L9" s="865"/>
      <c r="M9" s="866"/>
    </row>
    <row r="10" spans="1:13" ht="14.25" customHeight="1" x14ac:dyDescent="0.25">
      <c r="A10" s="181" t="s">
        <v>175</v>
      </c>
      <c r="B10" s="891" t="s">
        <v>652</v>
      </c>
      <c r="C10" s="891"/>
      <c r="D10" s="891"/>
      <c r="E10" s="891"/>
      <c r="F10" s="891"/>
      <c r="G10" s="891"/>
      <c r="H10" s="891"/>
      <c r="I10" s="891"/>
      <c r="J10" s="891"/>
      <c r="K10" s="338"/>
      <c r="L10" s="338"/>
      <c r="M10" s="338"/>
    </row>
    <row r="11" spans="1:13" ht="14.25" customHeight="1" x14ac:dyDescent="0.25">
      <c r="A11" s="181" t="s">
        <v>175</v>
      </c>
      <c r="B11" s="182" t="s">
        <v>175</v>
      </c>
      <c r="C11" s="891" t="s">
        <v>120</v>
      </c>
      <c r="D11" s="891"/>
      <c r="E11" s="891"/>
      <c r="F11" s="891"/>
      <c r="G11" s="891"/>
      <c r="H11" s="891"/>
      <c r="I11" s="891"/>
      <c r="J11" s="891"/>
      <c r="K11" s="338"/>
      <c r="L11" s="338"/>
      <c r="M11" s="338"/>
    </row>
    <row r="12" spans="1:13" s="114" customFormat="1" ht="59.25" customHeight="1" x14ac:dyDescent="0.25">
      <c r="A12" s="431" t="s">
        <v>175</v>
      </c>
      <c r="B12" s="431" t="s">
        <v>175</v>
      </c>
      <c r="C12" s="427" t="s">
        <v>175</v>
      </c>
      <c r="D12" s="428" t="s">
        <v>546</v>
      </c>
      <c r="E12" s="677" t="s">
        <v>2</v>
      </c>
      <c r="F12" s="666">
        <v>29</v>
      </c>
      <c r="G12" s="666">
        <v>36</v>
      </c>
      <c r="H12" s="666">
        <v>36</v>
      </c>
      <c r="I12" s="666">
        <v>38</v>
      </c>
      <c r="J12" s="393" t="s">
        <v>422</v>
      </c>
      <c r="K12" s="389">
        <v>900</v>
      </c>
      <c r="L12" s="389">
        <v>900</v>
      </c>
      <c r="M12" s="389">
        <v>1000</v>
      </c>
    </row>
    <row r="13" spans="1:13" s="215" customFormat="1" ht="53.25" customHeight="1" x14ac:dyDescent="0.25">
      <c r="A13" s="431" t="s">
        <v>175</v>
      </c>
      <c r="B13" s="431" t="s">
        <v>175</v>
      </c>
      <c r="C13" s="201" t="s">
        <v>273</v>
      </c>
      <c r="D13" s="183" t="s">
        <v>545</v>
      </c>
      <c r="E13" s="680"/>
      <c r="F13" s="882"/>
      <c r="G13" s="882"/>
      <c r="H13" s="882"/>
      <c r="I13" s="882"/>
      <c r="J13" s="152" t="s">
        <v>747</v>
      </c>
      <c r="K13" s="244">
        <v>300</v>
      </c>
      <c r="L13" s="244">
        <v>300</v>
      </c>
      <c r="M13" s="244">
        <v>300</v>
      </c>
    </row>
    <row r="14" spans="1:13" s="215" customFormat="1" ht="33.75" customHeight="1" x14ac:dyDescent="0.25">
      <c r="A14" s="431" t="s">
        <v>175</v>
      </c>
      <c r="B14" s="431" t="s">
        <v>175</v>
      </c>
      <c r="C14" s="201" t="s">
        <v>274</v>
      </c>
      <c r="D14" s="183" t="s">
        <v>748</v>
      </c>
      <c r="E14" s="678"/>
      <c r="F14" s="667"/>
      <c r="G14" s="667"/>
      <c r="H14" s="667"/>
      <c r="I14" s="667"/>
      <c r="J14" s="216" t="s">
        <v>550</v>
      </c>
      <c r="K14" s="244">
        <v>110</v>
      </c>
      <c r="L14" s="244">
        <v>110</v>
      </c>
      <c r="M14" s="244">
        <v>140</v>
      </c>
    </row>
    <row r="15" spans="1:13" s="215" customFormat="1" ht="44.25" customHeight="1" x14ac:dyDescent="0.25">
      <c r="A15" s="431" t="s">
        <v>175</v>
      </c>
      <c r="B15" s="431" t="s">
        <v>175</v>
      </c>
      <c r="C15" s="201" t="s">
        <v>275</v>
      </c>
      <c r="D15" s="183" t="s">
        <v>547</v>
      </c>
      <c r="E15" s="677" t="s">
        <v>14</v>
      </c>
      <c r="F15" s="666">
        <v>80</v>
      </c>
      <c r="G15" s="666">
        <v>80</v>
      </c>
      <c r="H15" s="666">
        <v>80</v>
      </c>
      <c r="I15" s="666">
        <v>85</v>
      </c>
      <c r="J15" s="152" t="s">
        <v>749</v>
      </c>
      <c r="K15" s="244">
        <v>10</v>
      </c>
      <c r="L15" s="244">
        <v>10</v>
      </c>
      <c r="M15" s="244">
        <v>10</v>
      </c>
    </row>
    <row r="16" spans="1:13" s="215" customFormat="1" ht="33.75" customHeight="1" x14ac:dyDescent="0.25">
      <c r="A16" s="431" t="s">
        <v>175</v>
      </c>
      <c r="B16" s="431" t="s">
        <v>175</v>
      </c>
      <c r="C16" s="201" t="s">
        <v>283</v>
      </c>
      <c r="D16" s="183" t="s">
        <v>548</v>
      </c>
      <c r="E16" s="680"/>
      <c r="F16" s="882"/>
      <c r="G16" s="882"/>
      <c r="H16" s="882"/>
      <c r="I16" s="882"/>
      <c r="J16" s="893" t="s">
        <v>551</v>
      </c>
      <c r="K16" s="880">
        <v>2</v>
      </c>
      <c r="L16" s="880">
        <v>2</v>
      </c>
      <c r="M16" s="880">
        <v>2</v>
      </c>
    </row>
    <row r="17" spans="1:13" s="215" customFormat="1" ht="45" customHeight="1" x14ac:dyDescent="0.25">
      <c r="A17" s="431" t="s">
        <v>175</v>
      </c>
      <c r="B17" s="431" t="s">
        <v>175</v>
      </c>
      <c r="C17" s="201" t="s">
        <v>364</v>
      </c>
      <c r="D17" s="183" t="s">
        <v>750</v>
      </c>
      <c r="E17" s="678"/>
      <c r="F17" s="667"/>
      <c r="G17" s="667"/>
      <c r="H17" s="667"/>
      <c r="I17" s="667"/>
      <c r="J17" s="894"/>
      <c r="K17" s="881"/>
      <c r="L17" s="881"/>
      <c r="M17" s="881"/>
    </row>
    <row r="18" spans="1:13" s="114" customFormat="1" ht="35.25" customHeight="1" x14ac:dyDescent="0.25">
      <c r="A18" s="669" t="s">
        <v>175</v>
      </c>
      <c r="B18" s="669" t="s">
        <v>175</v>
      </c>
      <c r="C18" s="640" t="s">
        <v>176</v>
      </c>
      <c r="D18" s="590" t="s">
        <v>549</v>
      </c>
      <c r="E18" s="436" t="s">
        <v>86</v>
      </c>
      <c r="F18" s="117">
        <v>105.1</v>
      </c>
      <c r="G18" s="117">
        <v>32.700000000000003</v>
      </c>
      <c r="H18" s="117">
        <v>0</v>
      </c>
      <c r="I18" s="117">
        <v>0</v>
      </c>
      <c r="J18" s="603" t="s">
        <v>543</v>
      </c>
      <c r="K18" s="585">
        <v>49</v>
      </c>
      <c r="L18" s="585">
        <v>48</v>
      </c>
      <c r="M18" s="585">
        <v>48</v>
      </c>
    </row>
    <row r="19" spans="1:13" s="114" customFormat="1" ht="30" customHeight="1" x14ac:dyDescent="0.25">
      <c r="A19" s="670"/>
      <c r="B19" s="670"/>
      <c r="C19" s="641"/>
      <c r="D19" s="591"/>
      <c r="E19" s="436" t="s">
        <v>2</v>
      </c>
      <c r="F19" s="117">
        <v>0</v>
      </c>
      <c r="G19" s="117">
        <v>70</v>
      </c>
      <c r="H19" s="117">
        <v>100</v>
      </c>
      <c r="I19" s="117">
        <v>100</v>
      </c>
      <c r="J19" s="604"/>
      <c r="K19" s="586"/>
      <c r="L19" s="586"/>
      <c r="M19" s="586"/>
    </row>
    <row r="20" spans="1:13" s="114" customFormat="1" ht="62.25" customHeight="1" x14ac:dyDescent="0.25">
      <c r="A20" s="436" t="s">
        <v>175</v>
      </c>
      <c r="B20" s="429" t="s">
        <v>175</v>
      </c>
      <c r="C20" s="427" t="s">
        <v>177</v>
      </c>
      <c r="D20" s="399" t="s">
        <v>544</v>
      </c>
      <c r="E20" s="436" t="s">
        <v>2</v>
      </c>
      <c r="F20" s="91">
        <v>1</v>
      </c>
      <c r="G20" s="91">
        <v>3</v>
      </c>
      <c r="H20" s="91">
        <v>3</v>
      </c>
      <c r="I20" s="91">
        <v>3</v>
      </c>
      <c r="J20" s="270" t="s">
        <v>921</v>
      </c>
      <c r="K20" s="389">
        <v>1</v>
      </c>
      <c r="L20" s="389">
        <v>1</v>
      </c>
      <c r="M20" s="389">
        <v>1</v>
      </c>
    </row>
    <row r="21" spans="1:13" ht="17.25" customHeight="1" x14ac:dyDescent="0.25">
      <c r="A21" s="184" t="s">
        <v>175</v>
      </c>
      <c r="B21" s="185" t="s">
        <v>175</v>
      </c>
      <c r="C21" s="895" t="s">
        <v>167</v>
      </c>
      <c r="D21" s="895"/>
      <c r="E21" s="895"/>
      <c r="F21" s="186">
        <f t="shared" ref="F21:I21" si="0">SUM(F12:F20)</f>
        <v>215.1</v>
      </c>
      <c r="G21" s="186">
        <f t="shared" si="0"/>
        <v>221.7</v>
      </c>
      <c r="H21" s="186">
        <f t="shared" si="0"/>
        <v>219</v>
      </c>
      <c r="I21" s="186">
        <f t="shared" si="0"/>
        <v>226</v>
      </c>
      <c r="J21" s="187"/>
      <c r="K21" s="338"/>
      <c r="L21" s="338"/>
      <c r="M21" s="338"/>
    </row>
    <row r="22" spans="1:13" ht="15.75" customHeight="1" x14ac:dyDescent="0.25">
      <c r="A22" s="184" t="s">
        <v>175</v>
      </c>
      <c r="B22" s="896" t="s">
        <v>168</v>
      </c>
      <c r="C22" s="896"/>
      <c r="D22" s="896"/>
      <c r="E22" s="896"/>
      <c r="F22" s="188">
        <f t="shared" ref="F22:I22" si="1">+F21</f>
        <v>215.1</v>
      </c>
      <c r="G22" s="188">
        <f t="shared" si="1"/>
        <v>221.7</v>
      </c>
      <c r="H22" s="188">
        <f t="shared" si="1"/>
        <v>219</v>
      </c>
      <c r="I22" s="188">
        <f t="shared" si="1"/>
        <v>226</v>
      </c>
      <c r="J22" s="187"/>
      <c r="K22" s="338"/>
      <c r="L22" s="338"/>
      <c r="M22" s="338"/>
    </row>
    <row r="23" spans="1:13" s="114" customFormat="1" ht="18.75" customHeight="1" x14ac:dyDescent="0.25">
      <c r="A23" s="116" t="s">
        <v>176</v>
      </c>
      <c r="B23" s="828" t="s">
        <v>553</v>
      </c>
      <c r="C23" s="828"/>
      <c r="D23" s="828"/>
      <c r="E23" s="828"/>
      <c r="F23" s="828"/>
      <c r="G23" s="828"/>
      <c r="H23" s="828"/>
      <c r="I23" s="828"/>
      <c r="J23" s="828"/>
      <c r="K23" s="436"/>
      <c r="L23" s="436"/>
      <c r="M23" s="436"/>
    </row>
    <row r="24" spans="1:13" s="114" customFormat="1" ht="21" customHeight="1" x14ac:dyDescent="0.25">
      <c r="A24" s="116" t="s">
        <v>176</v>
      </c>
      <c r="B24" s="116" t="s">
        <v>175</v>
      </c>
      <c r="C24" s="828" t="s">
        <v>552</v>
      </c>
      <c r="D24" s="828"/>
      <c r="E24" s="828"/>
      <c r="F24" s="828"/>
      <c r="G24" s="828"/>
      <c r="H24" s="828"/>
      <c r="I24" s="828"/>
      <c r="J24" s="828"/>
      <c r="K24" s="436"/>
      <c r="L24" s="436"/>
      <c r="M24" s="436"/>
    </row>
    <row r="25" spans="1:13" s="114" customFormat="1" ht="50.25" customHeight="1" x14ac:dyDescent="0.25">
      <c r="A25" s="245" t="s">
        <v>176</v>
      </c>
      <c r="B25" s="245" t="s">
        <v>175</v>
      </c>
      <c r="C25" s="427" t="s">
        <v>175</v>
      </c>
      <c r="D25" s="245" t="s">
        <v>68</v>
      </c>
      <c r="E25" s="245" t="s">
        <v>14</v>
      </c>
      <c r="F25" s="118">
        <v>20</v>
      </c>
      <c r="G25" s="118">
        <v>20</v>
      </c>
      <c r="H25" s="118">
        <v>20</v>
      </c>
      <c r="I25" s="118">
        <v>20</v>
      </c>
      <c r="J25" s="393" t="s">
        <v>394</v>
      </c>
      <c r="K25" s="390" t="s">
        <v>831</v>
      </c>
      <c r="L25" s="390" t="s">
        <v>395</v>
      </c>
      <c r="M25" s="390" t="s">
        <v>396</v>
      </c>
    </row>
    <row r="26" spans="1:13" ht="42.75" customHeight="1" x14ac:dyDescent="0.25">
      <c r="A26" s="245" t="s">
        <v>176</v>
      </c>
      <c r="B26" s="245" t="s">
        <v>175</v>
      </c>
      <c r="C26" s="427" t="s">
        <v>176</v>
      </c>
      <c r="D26" s="245" t="s">
        <v>751</v>
      </c>
      <c r="E26" s="245" t="s">
        <v>5</v>
      </c>
      <c r="F26" s="91">
        <v>101.3</v>
      </c>
      <c r="G26" s="91">
        <v>2822</v>
      </c>
      <c r="H26" s="91">
        <v>1117</v>
      </c>
      <c r="I26" s="91">
        <v>0</v>
      </c>
      <c r="J26" s="393" t="s">
        <v>668</v>
      </c>
      <c r="K26" s="390"/>
      <c r="L26" s="390" t="s">
        <v>669</v>
      </c>
      <c r="M26" s="390"/>
    </row>
    <row r="27" spans="1:13" ht="17.25" customHeight="1" x14ac:dyDescent="0.25">
      <c r="A27" s="116" t="s">
        <v>177</v>
      </c>
      <c r="B27" s="116" t="s">
        <v>175</v>
      </c>
      <c r="C27" s="890" t="s">
        <v>167</v>
      </c>
      <c r="D27" s="890"/>
      <c r="E27" s="890"/>
      <c r="F27" s="143">
        <f>SUM(F25:F26)</f>
        <v>121.3</v>
      </c>
      <c r="G27" s="143">
        <f t="shared" ref="G27:I27" si="2">SUM(G25:G26)</f>
        <v>2842</v>
      </c>
      <c r="H27" s="143">
        <f t="shared" si="2"/>
        <v>1137</v>
      </c>
      <c r="I27" s="143">
        <f t="shared" si="2"/>
        <v>20</v>
      </c>
      <c r="J27" s="393"/>
      <c r="K27" s="338"/>
      <c r="L27" s="338"/>
      <c r="M27" s="338"/>
    </row>
    <row r="28" spans="1:13" s="217" customFormat="1" ht="15.75" customHeight="1" x14ac:dyDescent="0.25">
      <c r="A28" s="115" t="s">
        <v>177</v>
      </c>
      <c r="B28" s="889" t="s">
        <v>168</v>
      </c>
      <c r="C28" s="889"/>
      <c r="D28" s="889"/>
      <c r="E28" s="889"/>
      <c r="F28" s="537">
        <f t="shared" ref="F28:I28" si="3">+F27</f>
        <v>121.3</v>
      </c>
      <c r="G28" s="339">
        <f t="shared" si="3"/>
        <v>2842</v>
      </c>
      <c r="H28" s="339">
        <f t="shared" si="3"/>
        <v>1137</v>
      </c>
      <c r="I28" s="339">
        <f t="shared" si="3"/>
        <v>20</v>
      </c>
      <c r="J28" s="189"/>
      <c r="K28" s="340"/>
      <c r="L28" s="340"/>
      <c r="M28" s="340"/>
    </row>
    <row r="29" spans="1:13" ht="17.25" customHeight="1" x14ac:dyDescent="0.25">
      <c r="A29" s="857" t="s">
        <v>169</v>
      </c>
      <c r="B29" s="857"/>
      <c r="C29" s="857"/>
      <c r="D29" s="857"/>
      <c r="E29" s="857"/>
      <c r="F29" s="538">
        <f>+F28+F22</f>
        <v>336.4</v>
      </c>
      <c r="G29" s="341">
        <f>+G28+G22</f>
        <v>3063.7</v>
      </c>
      <c r="H29" s="341">
        <f>+H28+H22</f>
        <v>1356</v>
      </c>
      <c r="I29" s="341">
        <f>+I28+I22</f>
        <v>246</v>
      </c>
      <c r="J29" s="342"/>
      <c r="K29" s="343"/>
      <c r="L29" s="343"/>
      <c r="M29" s="343"/>
    </row>
    <row r="30" spans="1:13" ht="18" customHeight="1" x14ac:dyDescent="0.25">
      <c r="A30" s="886" t="s">
        <v>190</v>
      </c>
      <c r="B30" s="887"/>
      <c r="C30" s="887"/>
      <c r="D30" s="887"/>
      <c r="E30" s="888"/>
      <c r="F30" s="404"/>
      <c r="G30" s="404"/>
      <c r="H30" s="404"/>
      <c r="I30" s="404"/>
      <c r="J30" s="342"/>
      <c r="K30" s="343"/>
      <c r="L30" s="343"/>
      <c r="M30" s="343"/>
    </row>
    <row r="31" spans="1:13" ht="16.5" customHeight="1" x14ac:dyDescent="0.25">
      <c r="A31" s="883" t="s">
        <v>20</v>
      </c>
      <c r="B31" s="884"/>
      <c r="C31" s="884"/>
      <c r="D31" s="884"/>
      <c r="E31" s="885"/>
      <c r="F31" s="539">
        <f t="shared" ref="F31:I31" si="4">SUM(F32:F37)</f>
        <v>30</v>
      </c>
      <c r="G31" s="344">
        <f t="shared" si="4"/>
        <v>109</v>
      </c>
      <c r="H31" s="344">
        <f t="shared" si="4"/>
        <v>139</v>
      </c>
      <c r="I31" s="344">
        <f t="shared" si="4"/>
        <v>141</v>
      </c>
      <c r="J31" s="342"/>
      <c r="K31" s="343"/>
      <c r="L31" s="343"/>
      <c r="M31" s="343"/>
    </row>
    <row r="32" spans="1:13" x14ac:dyDescent="0.25">
      <c r="A32" s="874" t="s">
        <v>239</v>
      </c>
      <c r="B32" s="875"/>
      <c r="C32" s="875"/>
      <c r="D32" s="875"/>
      <c r="E32" s="876"/>
      <c r="F32" s="165">
        <f>+F20+F12+F19</f>
        <v>30</v>
      </c>
      <c r="G32" s="165">
        <f>+G20+G12+G19</f>
        <v>109</v>
      </c>
      <c r="H32" s="165">
        <f>+H20+H12+H19</f>
        <v>139</v>
      </c>
      <c r="I32" s="165">
        <f>+I20+I12+I19</f>
        <v>141</v>
      </c>
      <c r="J32" s="342"/>
      <c r="K32" s="343"/>
      <c r="L32" s="343"/>
      <c r="M32" s="343"/>
    </row>
    <row r="33" spans="1:13" x14ac:dyDescent="0.25">
      <c r="A33" s="874" t="s">
        <v>240</v>
      </c>
      <c r="B33" s="875"/>
      <c r="C33" s="875"/>
      <c r="D33" s="875"/>
      <c r="E33" s="876"/>
      <c r="F33" s="166"/>
      <c r="G33" s="345"/>
      <c r="H33" s="345"/>
      <c r="I33" s="345"/>
      <c r="J33" s="342"/>
      <c r="K33" s="343"/>
      <c r="L33" s="343"/>
      <c r="M33" s="343"/>
    </row>
    <row r="34" spans="1:13" x14ac:dyDescent="0.25">
      <c r="A34" s="874" t="s">
        <v>241</v>
      </c>
      <c r="B34" s="875"/>
      <c r="C34" s="875"/>
      <c r="D34" s="875"/>
      <c r="E34" s="876"/>
      <c r="F34" s="166"/>
      <c r="G34" s="345"/>
      <c r="H34" s="345"/>
      <c r="I34" s="345"/>
      <c r="J34" s="342"/>
      <c r="K34" s="343"/>
      <c r="L34" s="343"/>
      <c r="M34" s="343"/>
    </row>
    <row r="35" spans="1:13" x14ac:dyDescent="0.25">
      <c r="A35" s="874" t="s">
        <v>242</v>
      </c>
      <c r="B35" s="875"/>
      <c r="C35" s="875"/>
      <c r="D35" s="875"/>
      <c r="E35" s="876"/>
      <c r="F35" s="166"/>
      <c r="G35" s="345"/>
      <c r="H35" s="345"/>
      <c r="I35" s="345"/>
      <c r="J35" s="342"/>
      <c r="K35" s="343"/>
      <c r="L35" s="343"/>
      <c r="M35" s="343"/>
    </row>
    <row r="36" spans="1:13" x14ac:dyDescent="0.25">
      <c r="A36" s="874" t="s">
        <v>243</v>
      </c>
      <c r="B36" s="875"/>
      <c r="C36" s="875"/>
      <c r="D36" s="875"/>
      <c r="E36" s="876"/>
      <c r="F36" s="166"/>
      <c r="G36" s="345"/>
      <c r="H36" s="345"/>
      <c r="I36" s="345"/>
      <c r="J36" s="342"/>
      <c r="K36" s="343"/>
      <c r="L36" s="343"/>
      <c r="M36" s="343"/>
    </row>
    <row r="37" spans="1:13" x14ac:dyDescent="0.25">
      <c r="A37" s="874" t="s">
        <v>244</v>
      </c>
      <c r="B37" s="875"/>
      <c r="C37" s="875"/>
      <c r="D37" s="875"/>
      <c r="E37" s="876"/>
      <c r="F37" s="166"/>
      <c r="G37" s="345"/>
      <c r="H37" s="345"/>
      <c r="I37" s="345"/>
      <c r="J37" s="342"/>
      <c r="K37" s="343"/>
      <c r="L37" s="343"/>
      <c r="M37" s="343"/>
    </row>
    <row r="38" spans="1:13" ht="16.5" customHeight="1" x14ac:dyDescent="0.25">
      <c r="A38" s="877" t="s">
        <v>19</v>
      </c>
      <c r="B38" s="878"/>
      <c r="C38" s="878"/>
      <c r="D38" s="878"/>
      <c r="E38" s="879"/>
      <c r="F38" s="539">
        <f t="shared" ref="F38:I38" si="5">SUM(F39:F42)</f>
        <v>306.39999999999998</v>
      </c>
      <c r="G38" s="344">
        <f t="shared" si="5"/>
        <v>2954.7</v>
      </c>
      <c r="H38" s="344">
        <f t="shared" si="5"/>
        <v>1217</v>
      </c>
      <c r="I38" s="344">
        <f t="shared" si="5"/>
        <v>105</v>
      </c>
      <c r="J38" s="342"/>
      <c r="K38" s="343"/>
      <c r="L38" s="343"/>
      <c r="M38" s="343"/>
    </row>
    <row r="39" spans="1:13" x14ac:dyDescent="0.25">
      <c r="A39" s="874" t="s">
        <v>245</v>
      </c>
      <c r="B39" s="875"/>
      <c r="C39" s="875"/>
      <c r="D39" s="875"/>
      <c r="E39" s="876"/>
      <c r="F39" s="166"/>
      <c r="G39" s="166"/>
      <c r="H39" s="166"/>
      <c r="I39" s="166"/>
      <c r="J39" s="342"/>
      <c r="K39" s="343"/>
      <c r="L39" s="343"/>
      <c r="M39" s="343"/>
    </row>
    <row r="40" spans="1:13" x14ac:dyDescent="0.25">
      <c r="A40" s="874" t="s">
        <v>246</v>
      </c>
      <c r="B40" s="875"/>
      <c r="C40" s="875"/>
      <c r="D40" s="875"/>
      <c r="E40" s="876"/>
      <c r="F40" s="166">
        <f t="shared" ref="F40:I40" si="6">+F26</f>
        <v>101.3</v>
      </c>
      <c r="G40" s="345">
        <f t="shared" si="6"/>
        <v>2822</v>
      </c>
      <c r="H40" s="345">
        <f t="shared" si="6"/>
        <v>1117</v>
      </c>
      <c r="I40" s="345">
        <f t="shared" si="6"/>
        <v>0</v>
      </c>
      <c r="J40" s="342"/>
      <c r="K40" s="343"/>
      <c r="L40" s="343"/>
      <c r="M40" s="343"/>
    </row>
    <row r="41" spans="1:13" x14ac:dyDescent="0.25">
      <c r="A41" s="874" t="s">
        <v>247</v>
      </c>
      <c r="B41" s="875"/>
      <c r="C41" s="875"/>
      <c r="D41" s="875"/>
      <c r="E41" s="876"/>
      <c r="F41" s="166">
        <f>+F25+F15</f>
        <v>100</v>
      </c>
      <c r="G41" s="166">
        <f t="shared" ref="G41:I41" si="7">+G25+G15</f>
        <v>100</v>
      </c>
      <c r="H41" s="166">
        <f t="shared" si="7"/>
        <v>100</v>
      </c>
      <c r="I41" s="166">
        <f t="shared" si="7"/>
        <v>105</v>
      </c>
      <c r="J41" s="342"/>
      <c r="K41" s="343"/>
      <c r="L41" s="343"/>
      <c r="M41" s="343"/>
    </row>
    <row r="42" spans="1:13" ht="15" customHeight="1" x14ac:dyDescent="0.25">
      <c r="A42" s="874" t="s">
        <v>248</v>
      </c>
      <c r="B42" s="875"/>
      <c r="C42" s="875"/>
      <c r="D42" s="875"/>
      <c r="E42" s="876"/>
      <c r="F42" s="166">
        <f>+F18</f>
        <v>105.1</v>
      </c>
      <c r="G42" s="345">
        <f>+G18</f>
        <v>32.700000000000003</v>
      </c>
      <c r="H42" s="345">
        <f>+H18</f>
        <v>0</v>
      </c>
      <c r="I42" s="345">
        <f>+I18</f>
        <v>0</v>
      </c>
      <c r="J42" s="342"/>
      <c r="K42" s="343"/>
      <c r="L42" s="343"/>
      <c r="M42" s="343"/>
    </row>
    <row r="45" spans="1:13" x14ac:dyDescent="0.25">
      <c r="F45" s="346"/>
    </row>
    <row r="52" spans="6:6" x14ac:dyDescent="0.25">
      <c r="F52" s="346"/>
    </row>
    <row r="64" spans="6:6" x14ac:dyDescent="0.25">
      <c r="F64" s="346"/>
    </row>
    <row r="169" spans="6:6" x14ac:dyDescent="0.25">
      <c r="F169" s="346"/>
    </row>
  </sheetData>
  <mergeCells count="63">
    <mergeCell ref="C18:C19"/>
    <mergeCell ref="B18:B19"/>
    <mergeCell ref="C21:E21"/>
    <mergeCell ref="B22:E22"/>
    <mergeCell ref="B23:J23"/>
    <mergeCell ref="C11:J11"/>
    <mergeCell ref="E15:E17"/>
    <mergeCell ref="J16:J17"/>
    <mergeCell ref="H15:H17"/>
    <mergeCell ref="I12:I14"/>
    <mergeCell ref="E12:E14"/>
    <mergeCell ref="F12:F14"/>
    <mergeCell ref="M18:M19"/>
    <mergeCell ref="D18:D19"/>
    <mergeCell ref="G12:G14"/>
    <mergeCell ref="G15:G17"/>
    <mergeCell ref="M16:M17"/>
    <mergeCell ref="K1:M1"/>
    <mergeCell ref="A9:M9"/>
    <mergeCell ref="J4:M4"/>
    <mergeCell ref="A2:M2"/>
    <mergeCell ref="B4:B8"/>
    <mergeCell ref="J5:J8"/>
    <mergeCell ref="A4:A8"/>
    <mergeCell ref="K6:K8"/>
    <mergeCell ref="M6:M8"/>
    <mergeCell ref="G4:G8"/>
    <mergeCell ref="E4:E8"/>
    <mergeCell ref="F4:F8"/>
    <mergeCell ref="J3:M3"/>
    <mergeCell ref="D4:D8"/>
    <mergeCell ref="A42:E42"/>
    <mergeCell ref="A40:E40"/>
    <mergeCell ref="K5:M5"/>
    <mergeCell ref="L6:L8"/>
    <mergeCell ref="A31:E31"/>
    <mergeCell ref="A30:E30"/>
    <mergeCell ref="A29:E29"/>
    <mergeCell ref="B28:E28"/>
    <mergeCell ref="C27:E27"/>
    <mergeCell ref="C4:C8"/>
    <mergeCell ref="F15:F17"/>
    <mergeCell ref="H4:H8"/>
    <mergeCell ref="H12:H14"/>
    <mergeCell ref="L18:L19"/>
    <mergeCell ref="I4:I8"/>
    <mergeCell ref="B10:J10"/>
    <mergeCell ref="A41:E41"/>
    <mergeCell ref="A33:E33"/>
    <mergeCell ref="A38:E38"/>
    <mergeCell ref="A39:E39"/>
    <mergeCell ref="L16:L17"/>
    <mergeCell ref="I15:I17"/>
    <mergeCell ref="A37:E37"/>
    <mergeCell ref="A35:E35"/>
    <mergeCell ref="A36:E36"/>
    <mergeCell ref="A34:E34"/>
    <mergeCell ref="A32:E32"/>
    <mergeCell ref="A18:A19"/>
    <mergeCell ref="J18:J19"/>
    <mergeCell ref="K18:K19"/>
    <mergeCell ref="K16:K17"/>
    <mergeCell ref="C24:J24"/>
  </mergeCells>
  <phoneticPr fontId="17" type="noConversion"/>
  <pageMargins left="0.19685039370078741" right="0.19685039370078741" top="0.59055118110236227" bottom="0.19685039370078741" header="0" footer="0"/>
  <pageSetup paperSize="9" scale="9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92"/>
  <sheetViews>
    <sheetView zoomScale="85" zoomScaleNormal="85" workbookViewId="0">
      <pane ySplit="8" topLeftCell="A9" activePane="bottomLeft" state="frozen"/>
      <selection activeCell="H14" sqref="H14:H15"/>
      <selection pane="bottomLeft" activeCell="Q21" sqref="Q21"/>
    </sheetView>
  </sheetViews>
  <sheetFormatPr defaultColWidth="9.109375" defaultRowHeight="13.2" x14ac:dyDescent="0.25"/>
  <cols>
    <col min="1" max="1" width="3.109375" style="38" customWidth="1"/>
    <col min="2" max="2" width="4.109375" style="38" customWidth="1"/>
    <col min="3" max="3" width="3.44140625" style="38" customWidth="1"/>
    <col min="4" max="4" width="32.44140625" style="3" customWidth="1"/>
    <col min="5" max="5" width="7.109375" style="17" customWidth="1"/>
    <col min="6" max="6" width="12.5546875" style="235" customWidth="1"/>
    <col min="7" max="9" width="12.5546875" style="237" customWidth="1"/>
    <col min="10" max="10" width="28.6640625" style="17" customWidth="1"/>
    <col min="11" max="13" width="5.44140625" style="38" customWidth="1"/>
    <col min="14" max="14" width="9.109375" style="3"/>
    <col min="15" max="15" width="10" style="3" customWidth="1"/>
    <col min="16" max="16384" width="9.109375" style="3"/>
  </cols>
  <sheetData>
    <row r="1" spans="1:13" ht="18" customHeight="1" x14ac:dyDescent="0.25">
      <c r="A1" s="92"/>
      <c r="B1" s="92"/>
      <c r="C1" s="92"/>
      <c r="D1" s="60"/>
      <c r="E1" s="140"/>
      <c r="F1" s="60"/>
      <c r="G1" s="60"/>
      <c r="H1" s="60"/>
      <c r="I1" s="60"/>
      <c r="J1" s="140"/>
      <c r="K1" s="573" t="s">
        <v>934</v>
      </c>
      <c r="L1" s="573"/>
      <c r="M1" s="573"/>
    </row>
    <row r="2" spans="1:13" ht="26.25" customHeight="1" x14ac:dyDescent="0.25">
      <c r="A2" s="927" t="s">
        <v>820</v>
      </c>
      <c r="B2" s="927"/>
      <c r="C2" s="927"/>
      <c r="D2" s="927"/>
      <c r="E2" s="927"/>
      <c r="F2" s="927"/>
      <c r="G2" s="927"/>
      <c r="H2" s="927"/>
      <c r="I2" s="927"/>
      <c r="J2" s="927"/>
      <c r="K2" s="927"/>
      <c r="L2" s="927"/>
      <c r="M2" s="927"/>
    </row>
    <row r="3" spans="1:13" x14ac:dyDescent="0.25">
      <c r="A3" s="145"/>
      <c r="B3" s="145"/>
      <c r="C3" s="145"/>
      <c r="D3" s="146"/>
      <c r="E3" s="147"/>
      <c r="F3" s="97"/>
      <c r="G3" s="97"/>
      <c r="H3" s="97"/>
      <c r="I3" s="97"/>
      <c r="J3" s="745" t="s">
        <v>276</v>
      </c>
      <c r="K3" s="745"/>
      <c r="L3" s="745"/>
      <c r="M3" s="745"/>
    </row>
    <row r="4" spans="1:13" ht="17.25" customHeight="1" x14ac:dyDescent="0.25">
      <c r="A4" s="578" t="s">
        <v>161</v>
      </c>
      <c r="B4" s="578" t="s">
        <v>162</v>
      </c>
      <c r="C4" s="578" t="s">
        <v>163</v>
      </c>
      <c r="D4" s="579" t="s">
        <v>164</v>
      </c>
      <c r="E4" s="578" t="s">
        <v>160</v>
      </c>
      <c r="F4" s="556" t="s">
        <v>783</v>
      </c>
      <c r="G4" s="556" t="s">
        <v>456</v>
      </c>
      <c r="H4" s="556" t="s">
        <v>686</v>
      </c>
      <c r="I4" s="556" t="s">
        <v>781</v>
      </c>
      <c r="J4" s="706" t="s">
        <v>165</v>
      </c>
      <c r="K4" s="707"/>
      <c r="L4" s="707"/>
      <c r="M4" s="708"/>
    </row>
    <row r="5" spans="1:13" ht="12.75" customHeight="1" x14ac:dyDescent="0.25">
      <c r="A5" s="578"/>
      <c r="B5" s="578"/>
      <c r="C5" s="578"/>
      <c r="D5" s="579"/>
      <c r="E5" s="578"/>
      <c r="F5" s="556"/>
      <c r="G5" s="556"/>
      <c r="H5" s="556"/>
      <c r="I5" s="556"/>
      <c r="J5" s="556" t="s">
        <v>166</v>
      </c>
      <c r="K5" s="917"/>
      <c r="L5" s="917"/>
      <c r="M5" s="918"/>
    </row>
    <row r="6" spans="1:13" ht="12.75" customHeight="1" x14ac:dyDescent="0.25">
      <c r="A6" s="578"/>
      <c r="B6" s="578"/>
      <c r="C6" s="578"/>
      <c r="D6" s="579"/>
      <c r="E6" s="578"/>
      <c r="F6" s="556"/>
      <c r="G6" s="556"/>
      <c r="H6" s="556"/>
      <c r="I6" s="556"/>
      <c r="J6" s="556"/>
      <c r="K6" s="542" t="s">
        <v>457</v>
      </c>
      <c r="L6" s="542" t="s">
        <v>687</v>
      </c>
      <c r="M6" s="542" t="s">
        <v>782</v>
      </c>
    </row>
    <row r="7" spans="1:13" ht="30" customHeight="1" x14ac:dyDescent="0.25">
      <c r="A7" s="578"/>
      <c r="B7" s="578"/>
      <c r="C7" s="578"/>
      <c r="D7" s="579"/>
      <c r="E7" s="578"/>
      <c r="F7" s="556"/>
      <c r="G7" s="556"/>
      <c r="H7" s="556"/>
      <c r="I7" s="556"/>
      <c r="J7" s="556"/>
      <c r="K7" s="542"/>
      <c r="L7" s="542"/>
      <c r="M7" s="542"/>
    </row>
    <row r="8" spans="1:13" ht="36" customHeight="1" x14ac:dyDescent="0.25">
      <c r="A8" s="578"/>
      <c r="B8" s="578"/>
      <c r="C8" s="578"/>
      <c r="D8" s="579"/>
      <c r="E8" s="578"/>
      <c r="F8" s="556"/>
      <c r="G8" s="556"/>
      <c r="H8" s="556"/>
      <c r="I8" s="556"/>
      <c r="J8" s="556"/>
      <c r="K8" s="542"/>
      <c r="L8" s="542"/>
      <c r="M8" s="542"/>
    </row>
    <row r="9" spans="1:13" ht="27" customHeight="1" x14ac:dyDescent="0.25">
      <c r="A9" s="577" t="s">
        <v>308</v>
      </c>
      <c r="B9" s="577"/>
      <c r="C9" s="577"/>
      <c r="D9" s="577"/>
      <c r="E9" s="577"/>
      <c r="F9" s="577"/>
      <c r="G9" s="577"/>
      <c r="H9" s="577"/>
      <c r="I9" s="577"/>
      <c r="J9" s="577"/>
      <c r="K9" s="379"/>
      <c r="L9" s="379"/>
      <c r="M9" s="379"/>
    </row>
    <row r="10" spans="1:13" ht="18" customHeight="1" x14ac:dyDescent="0.25">
      <c r="A10" s="108" t="s">
        <v>175</v>
      </c>
      <c r="B10" s="932" t="s">
        <v>466</v>
      </c>
      <c r="C10" s="932"/>
      <c r="D10" s="932"/>
      <c r="E10" s="932"/>
      <c r="F10" s="932"/>
      <c r="G10" s="932"/>
      <c r="H10" s="932"/>
      <c r="I10" s="932"/>
      <c r="J10" s="932"/>
      <c r="K10" s="454"/>
      <c r="L10" s="454"/>
      <c r="M10" s="454"/>
    </row>
    <row r="11" spans="1:13" ht="30.75" customHeight="1" x14ac:dyDescent="0.25">
      <c r="A11" s="108" t="s">
        <v>175</v>
      </c>
      <c r="B11" s="108" t="s">
        <v>175</v>
      </c>
      <c r="C11" s="933" t="s">
        <v>467</v>
      </c>
      <c r="D11" s="934"/>
      <c r="E11" s="934"/>
      <c r="F11" s="934"/>
      <c r="G11" s="934"/>
      <c r="H11" s="934"/>
      <c r="I11" s="934"/>
      <c r="J11" s="934"/>
      <c r="K11" s="934"/>
      <c r="L11" s="934"/>
      <c r="M11" s="935"/>
    </row>
    <row r="12" spans="1:13" ht="32.25" customHeight="1" x14ac:dyDescent="0.25">
      <c r="A12" s="920" t="s">
        <v>175</v>
      </c>
      <c r="B12" s="920" t="s">
        <v>175</v>
      </c>
      <c r="C12" s="920" t="s">
        <v>175</v>
      </c>
      <c r="D12" s="928" t="s">
        <v>471</v>
      </c>
      <c r="E12" s="931" t="s">
        <v>2</v>
      </c>
      <c r="F12" s="900">
        <v>3464.1</v>
      </c>
      <c r="G12" s="900">
        <v>4286.5</v>
      </c>
      <c r="H12" s="900">
        <v>4750</v>
      </c>
      <c r="I12" s="900">
        <v>5200</v>
      </c>
      <c r="J12" s="449" t="s">
        <v>103</v>
      </c>
      <c r="K12" s="190">
        <v>300</v>
      </c>
      <c r="L12" s="190">
        <v>300</v>
      </c>
      <c r="M12" s="190">
        <v>300</v>
      </c>
    </row>
    <row r="13" spans="1:13" ht="69" customHeight="1" x14ac:dyDescent="0.25">
      <c r="A13" s="924"/>
      <c r="B13" s="924"/>
      <c r="C13" s="924"/>
      <c r="D13" s="929"/>
      <c r="E13" s="931"/>
      <c r="F13" s="901"/>
      <c r="G13" s="901"/>
      <c r="H13" s="901"/>
      <c r="I13" s="901"/>
      <c r="J13" s="449" t="s">
        <v>762</v>
      </c>
      <c r="K13" s="190">
        <v>100</v>
      </c>
      <c r="L13" s="190">
        <v>100</v>
      </c>
      <c r="M13" s="190">
        <v>100</v>
      </c>
    </row>
    <row r="14" spans="1:13" ht="50.25" customHeight="1" x14ac:dyDescent="0.25">
      <c r="A14" s="924"/>
      <c r="B14" s="924"/>
      <c r="C14" s="924"/>
      <c r="D14" s="929"/>
      <c r="E14" s="931"/>
      <c r="F14" s="901"/>
      <c r="G14" s="901"/>
      <c r="H14" s="901"/>
      <c r="I14" s="901"/>
      <c r="J14" s="449" t="s">
        <v>468</v>
      </c>
      <c r="K14" s="190">
        <v>15</v>
      </c>
      <c r="L14" s="190">
        <v>15</v>
      </c>
      <c r="M14" s="190">
        <v>15</v>
      </c>
    </row>
    <row r="15" spans="1:13" ht="49.5" customHeight="1" x14ac:dyDescent="0.25">
      <c r="A15" s="924"/>
      <c r="B15" s="924"/>
      <c r="C15" s="924"/>
      <c r="D15" s="929"/>
      <c r="E15" s="922" t="s">
        <v>22</v>
      </c>
      <c r="F15" s="902">
        <v>11.4</v>
      </c>
      <c r="G15" s="902">
        <v>23</v>
      </c>
      <c r="H15" s="902">
        <v>23</v>
      </c>
      <c r="I15" s="902">
        <v>23</v>
      </c>
      <c r="J15" s="449" t="s">
        <v>609</v>
      </c>
      <c r="K15" s="191">
        <v>12</v>
      </c>
      <c r="L15" s="191">
        <v>12</v>
      </c>
      <c r="M15" s="191">
        <v>12</v>
      </c>
    </row>
    <row r="16" spans="1:13" ht="34.5" customHeight="1" x14ac:dyDescent="0.25">
      <c r="A16" s="921"/>
      <c r="B16" s="921"/>
      <c r="C16" s="921"/>
      <c r="D16" s="930"/>
      <c r="E16" s="923"/>
      <c r="F16" s="903"/>
      <c r="G16" s="903"/>
      <c r="H16" s="903"/>
      <c r="I16" s="903"/>
      <c r="J16" s="449" t="s">
        <v>469</v>
      </c>
      <c r="K16" s="191">
        <v>7</v>
      </c>
      <c r="L16" s="191">
        <v>7</v>
      </c>
      <c r="M16" s="191">
        <v>7</v>
      </c>
    </row>
    <row r="17" spans="1:13" ht="42.75" customHeight="1" x14ac:dyDescent="0.25">
      <c r="A17" s="442" t="s">
        <v>175</v>
      </c>
      <c r="B17" s="442" t="s">
        <v>175</v>
      </c>
      <c r="C17" s="442" t="s">
        <v>176</v>
      </c>
      <c r="D17" s="269" t="s">
        <v>87</v>
      </c>
      <c r="E17" s="449" t="s">
        <v>2</v>
      </c>
      <c r="F17" s="137">
        <v>126.5</v>
      </c>
      <c r="G17" s="137">
        <v>153.5</v>
      </c>
      <c r="H17" s="137">
        <v>162</v>
      </c>
      <c r="I17" s="137">
        <v>170</v>
      </c>
      <c r="J17" s="441" t="s">
        <v>470</v>
      </c>
      <c r="K17" s="191">
        <v>100</v>
      </c>
      <c r="L17" s="191">
        <v>100</v>
      </c>
      <c r="M17" s="191">
        <v>100</v>
      </c>
    </row>
    <row r="18" spans="1:13" ht="25.5" customHeight="1" x14ac:dyDescent="0.25">
      <c r="A18" s="906" t="s">
        <v>175</v>
      </c>
      <c r="B18" s="906" t="s">
        <v>175</v>
      </c>
      <c r="C18" s="906" t="s">
        <v>177</v>
      </c>
      <c r="D18" s="926" t="s">
        <v>473</v>
      </c>
      <c r="E18" s="452" t="s">
        <v>2</v>
      </c>
      <c r="F18" s="260">
        <v>979.3</v>
      </c>
      <c r="G18" s="260">
        <v>1090.5999999999999</v>
      </c>
      <c r="H18" s="260">
        <v>1200</v>
      </c>
      <c r="I18" s="260">
        <v>1350</v>
      </c>
      <c r="J18" s="940" t="s">
        <v>472</v>
      </c>
      <c r="K18" s="904">
        <v>11</v>
      </c>
      <c r="L18" s="904">
        <v>11</v>
      </c>
      <c r="M18" s="904">
        <v>11</v>
      </c>
    </row>
    <row r="19" spans="1:13" ht="25.5" customHeight="1" x14ac:dyDescent="0.25">
      <c r="A19" s="906"/>
      <c r="B19" s="906"/>
      <c r="C19" s="906"/>
      <c r="D19" s="926"/>
      <c r="E19" s="452" t="s">
        <v>22</v>
      </c>
      <c r="F19" s="260">
        <v>34.5</v>
      </c>
      <c r="G19" s="260">
        <v>45.4</v>
      </c>
      <c r="H19" s="260">
        <v>45.4</v>
      </c>
      <c r="I19" s="260">
        <v>45.4</v>
      </c>
      <c r="J19" s="941"/>
      <c r="K19" s="905"/>
      <c r="L19" s="905"/>
      <c r="M19" s="905"/>
    </row>
    <row r="20" spans="1:13" ht="50.25" customHeight="1" x14ac:dyDescent="0.25">
      <c r="A20" s="442" t="s">
        <v>175</v>
      </c>
      <c r="B20" s="442" t="s">
        <v>175</v>
      </c>
      <c r="C20" s="442" t="s">
        <v>178</v>
      </c>
      <c r="D20" s="452" t="s">
        <v>756</v>
      </c>
      <c r="E20" s="452" t="s">
        <v>2</v>
      </c>
      <c r="F20" s="260">
        <v>0</v>
      </c>
      <c r="G20" s="260">
        <v>0</v>
      </c>
      <c r="H20" s="260">
        <v>140</v>
      </c>
      <c r="I20" s="260">
        <v>140</v>
      </c>
      <c r="J20" s="446" t="s">
        <v>757</v>
      </c>
      <c r="K20" s="444"/>
      <c r="L20" s="444">
        <v>3</v>
      </c>
      <c r="M20" s="444">
        <v>3</v>
      </c>
    </row>
    <row r="21" spans="1:13" ht="24" customHeight="1" x14ac:dyDescent="0.25">
      <c r="A21" s="43" t="s">
        <v>175</v>
      </c>
      <c r="B21" s="43" t="s">
        <v>175</v>
      </c>
      <c r="C21" s="899" t="s">
        <v>167</v>
      </c>
      <c r="D21" s="899"/>
      <c r="E21" s="899"/>
      <c r="F21" s="129">
        <f t="shared" ref="F21:I21" si="0">SUM(F12:F20)</f>
        <v>4615.8</v>
      </c>
      <c r="G21" s="129">
        <f t="shared" si="0"/>
        <v>5599</v>
      </c>
      <c r="H21" s="129">
        <f t="shared" si="0"/>
        <v>6320.4</v>
      </c>
      <c r="I21" s="129">
        <f t="shared" si="0"/>
        <v>6928.4</v>
      </c>
      <c r="J21" s="44"/>
      <c r="K21" s="45"/>
      <c r="L21" s="45"/>
      <c r="M21" s="45"/>
    </row>
    <row r="22" spans="1:13" ht="22.5" customHeight="1" x14ac:dyDescent="0.25">
      <c r="A22" s="450" t="s">
        <v>175</v>
      </c>
      <c r="B22" s="450" t="s">
        <v>176</v>
      </c>
      <c r="C22" s="897" t="s">
        <v>474</v>
      </c>
      <c r="D22" s="897"/>
      <c r="E22" s="897"/>
      <c r="F22" s="897"/>
      <c r="G22" s="897"/>
      <c r="H22" s="897"/>
      <c r="I22" s="897"/>
      <c r="J22" s="897"/>
      <c r="K22" s="67"/>
      <c r="L22" s="67"/>
      <c r="M22" s="67"/>
    </row>
    <row r="23" spans="1:13" ht="42.75" customHeight="1" x14ac:dyDescent="0.25">
      <c r="A23" s="442" t="s">
        <v>175</v>
      </c>
      <c r="B23" s="442" t="s">
        <v>176</v>
      </c>
      <c r="C23" s="442" t="s">
        <v>175</v>
      </c>
      <c r="D23" s="453" t="s">
        <v>88</v>
      </c>
      <c r="E23" s="453" t="s">
        <v>18</v>
      </c>
      <c r="F23" s="137">
        <v>0.8</v>
      </c>
      <c r="G23" s="137">
        <v>0.8</v>
      </c>
      <c r="H23" s="137">
        <v>0.8</v>
      </c>
      <c r="I23" s="137">
        <v>0.8</v>
      </c>
      <c r="J23" s="449" t="s">
        <v>104</v>
      </c>
      <c r="K23" s="443">
        <v>2000</v>
      </c>
      <c r="L23" s="443">
        <v>2000</v>
      </c>
      <c r="M23" s="443">
        <v>2000</v>
      </c>
    </row>
    <row r="24" spans="1:13" ht="27" customHeight="1" x14ac:dyDescent="0.25">
      <c r="A24" s="442" t="s">
        <v>175</v>
      </c>
      <c r="B24" s="442" t="s">
        <v>176</v>
      </c>
      <c r="C24" s="442" t="s">
        <v>176</v>
      </c>
      <c r="D24" s="453" t="s">
        <v>89</v>
      </c>
      <c r="E24" s="453" t="s">
        <v>18</v>
      </c>
      <c r="F24" s="137">
        <v>45</v>
      </c>
      <c r="G24" s="137">
        <v>46.7</v>
      </c>
      <c r="H24" s="137">
        <v>46.7</v>
      </c>
      <c r="I24" s="137">
        <v>46.7</v>
      </c>
      <c r="J24" s="449" t="s">
        <v>105</v>
      </c>
      <c r="K24" s="443">
        <v>700</v>
      </c>
      <c r="L24" s="443">
        <v>700</v>
      </c>
      <c r="M24" s="443">
        <v>700</v>
      </c>
    </row>
    <row r="25" spans="1:13" ht="29.25" customHeight="1" x14ac:dyDescent="0.25">
      <c r="A25" s="442" t="s">
        <v>175</v>
      </c>
      <c r="B25" s="442" t="s">
        <v>176</v>
      </c>
      <c r="C25" s="442" t="s">
        <v>177</v>
      </c>
      <c r="D25" s="453" t="s">
        <v>90</v>
      </c>
      <c r="E25" s="453" t="s">
        <v>18</v>
      </c>
      <c r="F25" s="137">
        <v>33.1</v>
      </c>
      <c r="G25" s="137">
        <v>33.700000000000003</v>
      </c>
      <c r="H25" s="137">
        <v>33.700000000000003</v>
      </c>
      <c r="I25" s="137">
        <v>3.7</v>
      </c>
      <c r="J25" s="449" t="s">
        <v>106</v>
      </c>
      <c r="K25" s="443">
        <v>1600</v>
      </c>
      <c r="L25" s="443">
        <v>1600</v>
      </c>
      <c r="M25" s="443">
        <v>1600</v>
      </c>
    </row>
    <row r="26" spans="1:13" ht="37.5" customHeight="1" x14ac:dyDescent="0.25">
      <c r="A26" s="442" t="s">
        <v>175</v>
      </c>
      <c r="B26" s="442" t="s">
        <v>176</v>
      </c>
      <c r="C26" s="442" t="s">
        <v>178</v>
      </c>
      <c r="D26" s="453" t="s">
        <v>92</v>
      </c>
      <c r="E26" s="453" t="s">
        <v>18</v>
      </c>
      <c r="F26" s="137">
        <v>8.1999999999999993</v>
      </c>
      <c r="G26" s="137">
        <v>8.5</v>
      </c>
      <c r="H26" s="137">
        <v>8.5</v>
      </c>
      <c r="I26" s="137">
        <v>8.5</v>
      </c>
      <c r="J26" s="449" t="s">
        <v>107</v>
      </c>
      <c r="K26" s="443">
        <v>20</v>
      </c>
      <c r="L26" s="443">
        <v>20</v>
      </c>
      <c r="M26" s="443">
        <v>20</v>
      </c>
    </row>
    <row r="27" spans="1:13" ht="40.5" customHeight="1" x14ac:dyDescent="0.25">
      <c r="A27" s="442" t="s">
        <v>175</v>
      </c>
      <c r="B27" s="442" t="s">
        <v>176</v>
      </c>
      <c r="C27" s="442" t="s">
        <v>179</v>
      </c>
      <c r="D27" s="376" t="s">
        <v>922</v>
      </c>
      <c r="E27" s="453" t="s">
        <v>18</v>
      </c>
      <c r="F27" s="137">
        <v>17.7</v>
      </c>
      <c r="G27" s="137">
        <v>18.8</v>
      </c>
      <c r="H27" s="137">
        <v>18.8</v>
      </c>
      <c r="I27" s="137">
        <v>18.8</v>
      </c>
      <c r="J27" s="449" t="s">
        <v>465</v>
      </c>
      <c r="K27" s="443">
        <v>5</v>
      </c>
      <c r="L27" s="443">
        <v>5</v>
      </c>
      <c r="M27" s="443">
        <v>5</v>
      </c>
    </row>
    <row r="28" spans="1:13" ht="45" customHeight="1" x14ac:dyDescent="0.25">
      <c r="A28" s="442" t="s">
        <v>175</v>
      </c>
      <c r="B28" s="442" t="s">
        <v>176</v>
      </c>
      <c r="C28" s="442" t="s">
        <v>180</v>
      </c>
      <c r="D28" s="453" t="s">
        <v>109</v>
      </c>
      <c r="E28" s="453" t="s">
        <v>18</v>
      </c>
      <c r="F28" s="107">
        <v>20.8</v>
      </c>
      <c r="G28" s="107">
        <v>19.8</v>
      </c>
      <c r="H28" s="107">
        <v>19.8</v>
      </c>
      <c r="I28" s="107">
        <v>19.8</v>
      </c>
      <c r="J28" s="449" t="s">
        <v>110</v>
      </c>
      <c r="K28" s="443">
        <v>10</v>
      </c>
      <c r="L28" s="443">
        <v>10</v>
      </c>
      <c r="M28" s="443">
        <v>10</v>
      </c>
    </row>
    <row r="29" spans="1:13" ht="31.5" customHeight="1" x14ac:dyDescent="0.25">
      <c r="A29" s="442" t="s">
        <v>175</v>
      </c>
      <c r="B29" s="442" t="s">
        <v>176</v>
      </c>
      <c r="C29" s="442" t="s">
        <v>181</v>
      </c>
      <c r="D29" s="453" t="s">
        <v>93</v>
      </c>
      <c r="E29" s="453" t="s">
        <v>18</v>
      </c>
      <c r="F29" s="137">
        <v>14.2</v>
      </c>
      <c r="G29" s="137">
        <v>14.5</v>
      </c>
      <c r="H29" s="137">
        <v>14.5</v>
      </c>
      <c r="I29" s="137">
        <v>14.5</v>
      </c>
      <c r="J29" s="449" t="s">
        <v>111</v>
      </c>
      <c r="K29" s="443">
        <v>800</v>
      </c>
      <c r="L29" s="443">
        <v>800</v>
      </c>
      <c r="M29" s="443">
        <v>800</v>
      </c>
    </row>
    <row r="30" spans="1:13" ht="30" customHeight="1" x14ac:dyDescent="0.25">
      <c r="A30" s="442" t="s">
        <v>175</v>
      </c>
      <c r="B30" s="442" t="s">
        <v>176</v>
      </c>
      <c r="C30" s="442" t="s">
        <v>182</v>
      </c>
      <c r="D30" s="453" t="s">
        <v>94</v>
      </c>
      <c r="E30" s="453" t="s">
        <v>18</v>
      </c>
      <c r="F30" s="137">
        <v>0.8</v>
      </c>
      <c r="G30" s="137">
        <v>1.3</v>
      </c>
      <c r="H30" s="137">
        <v>1.3</v>
      </c>
      <c r="I30" s="137">
        <v>1.3</v>
      </c>
      <c r="J30" s="449" t="s">
        <v>104</v>
      </c>
      <c r="K30" s="443">
        <v>12</v>
      </c>
      <c r="L30" s="443">
        <v>12</v>
      </c>
      <c r="M30" s="443">
        <v>12</v>
      </c>
    </row>
    <row r="31" spans="1:13" ht="45.75" customHeight="1" x14ac:dyDescent="0.25">
      <c r="A31" s="442" t="s">
        <v>175</v>
      </c>
      <c r="B31" s="442" t="s">
        <v>176</v>
      </c>
      <c r="C31" s="442" t="s">
        <v>183</v>
      </c>
      <c r="D31" s="453" t="s">
        <v>95</v>
      </c>
      <c r="E31" s="269" t="s">
        <v>18</v>
      </c>
      <c r="F31" s="137">
        <v>0</v>
      </c>
      <c r="G31" s="137">
        <v>0.3</v>
      </c>
      <c r="H31" s="137">
        <v>0.3</v>
      </c>
      <c r="I31" s="137">
        <v>0.3</v>
      </c>
      <c r="J31" s="441" t="s">
        <v>251</v>
      </c>
      <c r="K31" s="445">
        <v>1</v>
      </c>
      <c r="L31" s="445">
        <v>1</v>
      </c>
      <c r="M31" s="445">
        <v>1</v>
      </c>
    </row>
    <row r="32" spans="1:13" ht="58.5" customHeight="1" x14ac:dyDescent="0.25">
      <c r="A32" s="451" t="s">
        <v>175</v>
      </c>
      <c r="B32" s="451" t="s">
        <v>176</v>
      </c>
      <c r="C32" s="451" t="s">
        <v>184</v>
      </c>
      <c r="D32" s="453" t="s">
        <v>459</v>
      </c>
      <c r="E32" s="453" t="s">
        <v>18</v>
      </c>
      <c r="F32" s="137">
        <v>8.9</v>
      </c>
      <c r="G32" s="137">
        <v>6.8</v>
      </c>
      <c r="H32" s="137">
        <v>6.8</v>
      </c>
      <c r="I32" s="137">
        <v>6.8</v>
      </c>
      <c r="J32" s="449" t="s">
        <v>112</v>
      </c>
      <c r="K32" s="445">
        <v>11</v>
      </c>
      <c r="L32" s="445">
        <v>11</v>
      </c>
      <c r="M32" s="445">
        <v>11</v>
      </c>
    </row>
    <row r="33" spans="1:13" ht="24" customHeight="1" x14ac:dyDescent="0.25">
      <c r="A33" s="919" t="s">
        <v>175</v>
      </c>
      <c r="B33" s="919" t="s">
        <v>176</v>
      </c>
      <c r="C33" s="919" t="s">
        <v>185</v>
      </c>
      <c r="D33" s="909" t="s">
        <v>346</v>
      </c>
      <c r="E33" s="452" t="s">
        <v>18</v>
      </c>
      <c r="F33" s="137">
        <v>138.69999999999999</v>
      </c>
      <c r="G33" s="137">
        <v>139.1</v>
      </c>
      <c r="H33" s="137">
        <v>139.1</v>
      </c>
      <c r="I33" s="137">
        <v>139.1</v>
      </c>
      <c r="J33" s="908" t="s">
        <v>112</v>
      </c>
      <c r="K33" s="907">
        <v>11</v>
      </c>
      <c r="L33" s="907">
        <v>11</v>
      </c>
      <c r="M33" s="907">
        <v>11</v>
      </c>
    </row>
    <row r="34" spans="1:13" ht="24" customHeight="1" x14ac:dyDescent="0.25">
      <c r="A34" s="919"/>
      <c r="B34" s="919"/>
      <c r="C34" s="919"/>
      <c r="D34" s="909"/>
      <c r="E34" s="452" t="s">
        <v>2</v>
      </c>
      <c r="F34" s="137">
        <v>29</v>
      </c>
      <c r="G34" s="137">
        <v>51.2</v>
      </c>
      <c r="H34" s="137">
        <v>51.2</v>
      </c>
      <c r="I34" s="137">
        <v>51.2</v>
      </c>
      <c r="J34" s="908"/>
      <c r="K34" s="907"/>
      <c r="L34" s="907"/>
      <c r="M34" s="907"/>
    </row>
    <row r="35" spans="1:13" ht="18" customHeight="1" x14ac:dyDescent="0.25">
      <c r="A35" s="442" t="s">
        <v>175</v>
      </c>
      <c r="B35" s="442" t="s">
        <v>176</v>
      </c>
      <c r="C35" s="898" t="s">
        <v>167</v>
      </c>
      <c r="D35" s="898"/>
      <c r="E35" s="898"/>
      <c r="F35" s="130">
        <f t="shared" ref="F35:I35" si="1">SUM(F23:F34)</f>
        <v>317.20000000000005</v>
      </c>
      <c r="G35" s="130">
        <f t="shared" si="1"/>
        <v>341.50000000000006</v>
      </c>
      <c r="H35" s="130">
        <f t="shared" si="1"/>
        <v>341.50000000000006</v>
      </c>
      <c r="I35" s="130">
        <f t="shared" si="1"/>
        <v>311.49999999999994</v>
      </c>
      <c r="J35" s="449"/>
      <c r="K35" s="443"/>
      <c r="L35" s="443"/>
      <c r="M35" s="443"/>
    </row>
    <row r="36" spans="1:13" ht="20.25" customHeight="1" x14ac:dyDescent="0.25">
      <c r="A36" s="450" t="s">
        <v>175</v>
      </c>
      <c r="B36" s="450" t="s">
        <v>177</v>
      </c>
      <c r="C36" s="897" t="s">
        <v>113</v>
      </c>
      <c r="D36" s="897"/>
      <c r="E36" s="897"/>
      <c r="F36" s="897"/>
      <c r="G36" s="897"/>
      <c r="H36" s="897"/>
      <c r="I36" s="897"/>
      <c r="J36" s="897"/>
      <c r="K36" s="447"/>
      <c r="L36" s="447"/>
      <c r="M36" s="447"/>
    </row>
    <row r="37" spans="1:13" ht="42.75" customHeight="1" x14ac:dyDescent="0.25">
      <c r="A37" s="442" t="s">
        <v>175</v>
      </c>
      <c r="B37" s="442" t="s">
        <v>177</v>
      </c>
      <c r="C37" s="442" t="s">
        <v>175</v>
      </c>
      <c r="D37" s="453" t="s">
        <v>158</v>
      </c>
      <c r="E37" s="453" t="s">
        <v>2</v>
      </c>
      <c r="F37" s="137">
        <v>33.700000000000003</v>
      </c>
      <c r="G37" s="137">
        <v>55</v>
      </c>
      <c r="H37" s="137">
        <v>55</v>
      </c>
      <c r="I37" s="137">
        <v>55</v>
      </c>
      <c r="J37" s="449" t="s">
        <v>114</v>
      </c>
      <c r="K37" s="443">
        <v>100</v>
      </c>
      <c r="L37" s="443">
        <v>100</v>
      </c>
      <c r="M37" s="443">
        <v>100</v>
      </c>
    </row>
    <row r="38" spans="1:13" ht="30" customHeight="1" x14ac:dyDescent="0.25">
      <c r="A38" s="442" t="s">
        <v>175</v>
      </c>
      <c r="B38" s="442" t="s">
        <v>177</v>
      </c>
      <c r="C38" s="442" t="s">
        <v>176</v>
      </c>
      <c r="D38" s="452" t="s">
        <v>159</v>
      </c>
      <c r="E38" s="453" t="s">
        <v>2</v>
      </c>
      <c r="F38" s="137">
        <v>20.5</v>
      </c>
      <c r="G38" s="137">
        <v>30</v>
      </c>
      <c r="H38" s="137">
        <v>30</v>
      </c>
      <c r="I38" s="137">
        <v>30</v>
      </c>
      <c r="J38" s="449" t="s">
        <v>115</v>
      </c>
      <c r="K38" s="443">
        <v>100</v>
      </c>
      <c r="L38" s="443">
        <v>100</v>
      </c>
      <c r="M38" s="443">
        <v>100</v>
      </c>
    </row>
    <row r="39" spans="1:13" ht="16.5" customHeight="1" x14ac:dyDescent="0.25">
      <c r="A39" s="912" t="s">
        <v>175</v>
      </c>
      <c r="B39" s="912" t="s">
        <v>177</v>
      </c>
      <c r="C39" s="912" t="s">
        <v>177</v>
      </c>
      <c r="D39" s="559" t="s">
        <v>96</v>
      </c>
      <c r="E39" s="453" t="s">
        <v>2</v>
      </c>
      <c r="F39" s="137">
        <v>70</v>
      </c>
      <c r="G39" s="137">
        <v>95</v>
      </c>
      <c r="H39" s="137">
        <v>95</v>
      </c>
      <c r="I39" s="137">
        <v>95</v>
      </c>
      <c r="J39" s="931" t="s">
        <v>398</v>
      </c>
      <c r="K39" s="916">
        <v>100</v>
      </c>
      <c r="L39" s="916">
        <v>100</v>
      </c>
      <c r="M39" s="916">
        <v>100</v>
      </c>
    </row>
    <row r="40" spans="1:13" ht="19.5" customHeight="1" x14ac:dyDescent="0.25">
      <c r="A40" s="912"/>
      <c r="B40" s="912"/>
      <c r="C40" s="912"/>
      <c r="D40" s="559"/>
      <c r="E40" s="453" t="s">
        <v>2</v>
      </c>
      <c r="F40" s="137">
        <v>48.1</v>
      </c>
      <c r="G40" s="137">
        <v>48.1</v>
      </c>
      <c r="H40" s="137">
        <v>48.1</v>
      </c>
      <c r="I40" s="137">
        <v>48.1</v>
      </c>
      <c r="J40" s="931"/>
      <c r="K40" s="916"/>
      <c r="L40" s="916"/>
      <c r="M40" s="916"/>
    </row>
    <row r="41" spans="1:13" ht="18" customHeight="1" x14ac:dyDescent="0.25">
      <c r="A41" s="912"/>
      <c r="B41" s="912"/>
      <c r="C41" s="912"/>
      <c r="D41" s="559"/>
      <c r="E41" s="453" t="s">
        <v>2</v>
      </c>
      <c r="F41" s="137">
        <v>1205.4000000000001</v>
      </c>
      <c r="G41" s="137">
        <v>0</v>
      </c>
      <c r="H41" s="137">
        <v>0</v>
      </c>
      <c r="I41" s="137">
        <v>0</v>
      </c>
      <c r="J41" s="931"/>
      <c r="K41" s="916"/>
      <c r="L41" s="916"/>
      <c r="M41" s="916"/>
    </row>
    <row r="42" spans="1:13" ht="21.75" customHeight="1" x14ac:dyDescent="0.25">
      <c r="A42" s="912"/>
      <c r="B42" s="912"/>
      <c r="C42" s="912"/>
      <c r="D42" s="559"/>
      <c r="E42" s="453" t="s">
        <v>15</v>
      </c>
      <c r="F42" s="137">
        <v>1221.2</v>
      </c>
      <c r="G42" s="137">
        <v>1169.7</v>
      </c>
      <c r="H42" s="137">
        <v>1602.6</v>
      </c>
      <c r="I42" s="137">
        <v>1015.6</v>
      </c>
      <c r="J42" s="931"/>
      <c r="K42" s="916"/>
      <c r="L42" s="916"/>
      <c r="M42" s="916"/>
    </row>
    <row r="43" spans="1:13" ht="26.25" customHeight="1" x14ac:dyDescent="0.25">
      <c r="A43" s="920" t="s">
        <v>175</v>
      </c>
      <c r="B43" s="920" t="s">
        <v>177</v>
      </c>
      <c r="C43" s="920" t="s">
        <v>178</v>
      </c>
      <c r="D43" s="928" t="s">
        <v>116</v>
      </c>
      <c r="E43" s="453" t="s">
        <v>2</v>
      </c>
      <c r="F43" s="137">
        <v>614.70000000000005</v>
      </c>
      <c r="G43" s="137">
        <v>800</v>
      </c>
      <c r="H43" s="137">
        <v>800</v>
      </c>
      <c r="I43" s="137">
        <v>800</v>
      </c>
      <c r="J43" s="922" t="s">
        <v>117</v>
      </c>
      <c r="K43" s="910">
        <v>100</v>
      </c>
      <c r="L43" s="910">
        <v>100</v>
      </c>
      <c r="M43" s="910">
        <v>100</v>
      </c>
    </row>
    <row r="44" spans="1:13" ht="31.5" customHeight="1" x14ac:dyDescent="0.25">
      <c r="A44" s="921"/>
      <c r="B44" s="921"/>
      <c r="C44" s="921"/>
      <c r="D44" s="930"/>
      <c r="E44" s="453" t="s">
        <v>18</v>
      </c>
      <c r="F44" s="137">
        <v>147.1</v>
      </c>
      <c r="G44" s="137">
        <v>0</v>
      </c>
      <c r="H44" s="137">
        <v>0</v>
      </c>
      <c r="I44" s="137">
        <v>0</v>
      </c>
      <c r="J44" s="923"/>
      <c r="K44" s="911"/>
      <c r="L44" s="911"/>
      <c r="M44" s="911"/>
    </row>
    <row r="45" spans="1:13" ht="67.5" customHeight="1" x14ac:dyDescent="0.25">
      <c r="A45" s="442" t="s">
        <v>175</v>
      </c>
      <c r="B45" s="442" t="s">
        <v>177</v>
      </c>
      <c r="C45" s="442" t="s">
        <v>179</v>
      </c>
      <c r="D45" s="453" t="s">
        <v>670</v>
      </c>
      <c r="E45" s="453" t="s">
        <v>18</v>
      </c>
      <c r="F45" s="137">
        <v>234.3</v>
      </c>
      <c r="G45" s="137">
        <v>44</v>
      </c>
      <c r="H45" s="137">
        <v>0</v>
      </c>
      <c r="I45" s="137">
        <v>0</v>
      </c>
      <c r="J45" s="449"/>
      <c r="K45" s="443"/>
      <c r="L45" s="443"/>
      <c r="M45" s="443"/>
    </row>
    <row r="46" spans="1:13" ht="20.25" customHeight="1" x14ac:dyDescent="0.25">
      <c r="A46" s="442" t="s">
        <v>175</v>
      </c>
      <c r="B46" s="442" t="s">
        <v>177</v>
      </c>
      <c r="C46" s="898" t="s">
        <v>167</v>
      </c>
      <c r="D46" s="898"/>
      <c r="E46" s="898"/>
      <c r="F46" s="130">
        <f t="shared" ref="F46:I46" si="2">SUM(F37:F45)</f>
        <v>3595.0000000000005</v>
      </c>
      <c r="G46" s="130">
        <f t="shared" si="2"/>
        <v>2241.8000000000002</v>
      </c>
      <c r="H46" s="130">
        <f t="shared" si="2"/>
        <v>2630.7</v>
      </c>
      <c r="I46" s="130">
        <f t="shared" si="2"/>
        <v>2043.7</v>
      </c>
      <c r="J46" s="449"/>
      <c r="K46" s="443"/>
      <c r="L46" s="443"/>
      <c r="M46" s="443"/>
    </row>
    <row r="47" spans="1:13" ht="18.75" customHeight="1" x14ac:dyDescent="0.25">
      <c r="A47" s="442" t="s">
        <v>175</v>
      </c>
      <c r="B47" s="899" t="s">
        <v>168</v>
      </c>
      <c r="C47" s="899"/>
      <c r="D47" s="899"/>
      <c r="E47" s="899"/>
      <c r="F47" s="131">
        <f t="shared" ref="F47:I47" si="3">+F46+F35+F21</f>
        <v>8528</v>
      </c>
      <c r="G47" s="131">
        <f t="shared" si="3"/>
        <v>8182.3</v>
      </c>
      <c r="H47" s="131">
        <f t="shared" si="3"/>
        <v>9292.5999999999985</v>
      </c>
      <c r="I47" s="131">
        <f t="shared" si="3"/>
        <v>9283.5999999999985</v>
      </c>
      <c r="J47" s="449"/>
      <c r="K47" s="443"/>
      <c r="L47" s="443"/>
      <c r="M47" s="443"/>
    </row>
    <row r="48" spans="1:13" ht="18.75" customHeight="1" x14ac:dyDescent="0.25">
      <c r="A48" s="450" t="s">
        <v>176</v>
      </c>
      <c r="B48" s="897" t="s">
        <v>653</v>
      </c>
      <c r="C48" s="897"/>
      <c r="D48" s="897"/>
      <c r="E48" s="897"/>
      <c r="F48" s="897"/>
      <c r="G48" s="897"/>
      <c r="H48" s="897"/>
      <c r="I48" s="897"/>
      <c r="J48" s="897"/>
      <c r="K48" s="447"/>
      <c r="L48" s="447"/>
      <c r="M48" s="447"/>
    </row>
    <row r="49" spans="1:13" ht="21" customHeight="1" x14ac:dyDescent="0.25">
      <c r="A49" s="450" t="s">
        <v>176</v>
      </c>
      <c r="B49" s="448" t="s">
        <v>175</v>
      </c>
      <c r="C49" s="897" t="s">
        <v>613</v>
      </c>
      <c r="D49" s="897"/>
      <c r="E49" s="897"/>
      <c r="F49" s="897"/>
      <c r="G49" s="897"/>
      <c r="H49" s="897"/>
      <c r="I49" s="897"/>
      <c r="J49" s="897"/>
      <c r="K49" s="447"/>
      <c r="L49" s="447"/>
      <c r="M49" s="447"/>
    </row>
    <row r="50" spans="1:13" ht="93.75" customHeight="1" x14ac:dyDescent="0.25">
      <c r="A50" s="442" t="s">
        <v>176</v>
      </c>
      <c r="B50" s="442" t="s">
        <v>175</v>
      </c>
      <c r="C50" s="442" t="s">
        <v>175</v>
      </c>
      <c r="D50" s="452" t="s">
        <v>654</v>
      </c>
      <c r="E50" s="453" t="s">
        <v>2</v>
      </c>
      <c r="F50" s="137">
        <v>23</v>
      </c>
      <c r="G50" s="137">
        <v>29.5</v>
      </c>
      <c r="H50" s="137">
        <v>29.5</v>
      </c>
      <c r="I50" s="137">
        <v>29.5</v>
      </c>
      <c r="J50" s="441" t="s">
        <v>829</v>
      </c>
      <c r="K50" s="46">
        <v>100</v>
      </c>
      <c r="L50" s="46">
        <v>100</v>
      </c>
      <c r="M50" s="46">
        <v>100</v>
      </c>
    </row>
    <row r="51" spans="1:13" ht="19.5" customHeight="1" x14ac:dyDescent="0.25">
      <c r="A51" s="442" t="s">
        <v>176</v>
      </c>
      <c r="B51" s="442" t="s">
        <v>175</v>
      </c>
      <c r="C51" s="898" t="s">
        <v>167</v>
      </c>
      <c r="D51" s="898"/>
      <c r="E51" s="898"/>
      <c r="F51" s="130">
        <f t="shared" ref="F51:I51" si="4">+F50</f>
        <v>23</v>
      </c>
      <c r="G51" s="130">
        <f t="shared" si="4"/>
        <v>29.5</v>
      </c>
      <c r="H51" s="130">
        <f t="shared" si="4"/>
        <v>29.5</v>
      </c>
      <c r="I51" s="130">
        <f t="shared" si="4"/>
        <v>29.5</v>
      </c>
      <c r="J51" s="449"/>
      <c r="K51" s="443"/>
      <c r="L51" s="443"/>
      <c r="M51" s="443"/>
    </row>
    <row r="52" spans="1:13" ht="17.25" customHeight="1" x14ac:dyDescent="0.25">
      <c r="A52" s="450" t="s">
        <v>176</v>
      </c>
      <c r="B52" s="450" t="s">
        <v>176</v>
      </c>
      <c r="C52" s="897" t="s">
        <v>118</v>
      </c>
      <c r="D52" s="897"/>
      <c r="E52" s="897"/>
      <c r="F52" s="897"/>
      <c r="G52" s="897"/>
      <c r="H52" s="897"/>
      <c r="I52" s="897"/>
      <c r="J52" s="897"/>
      <c r="K52" s="447"/>
      <c r="L52" s="447"/>
      <c r="M52" s="447"/>
    </row>
    <row r="53" spans="1:13" ht="29.25" customHeight="1" x14ac:dyDescent="0.25">
      <c r="A53" s="442" t="s">
        <v>176</v>
      </c>
      <c r="B53" s="442" t="s">
        <v>176</v>
      </c>
      <c r="C53" s="442" t="s">
        <v>175</v>
      </c>
      <c r="D53" s="453" t="s">
        <v>97</v>
      </c>
      <c r="E53" s="453" t="s">
        <v>2</v>
      </c>
      <c r="F53" s="137">
        <v>15</v>
      </c>
      <c r="G53" s="137">
        <v>15</v>
      </c>
      <c r="H53" s="137">
        <v>15</v>
      </c>
      <c r="I53" s="137">
        <v>15</v>
      </c>
      <c r="J53" s="449" t="s">
        <v>657</v>
      </c>
      <c r="K53" s="445">
        <v>59</v>
      </c>
      <c r="L53" s="445">
        <v>59</v>
      </c>
      <c r="M53" s="445">
        <v>59</v>
      </c>
    </row>
    <row r="54" spans="1:13" ht="28.5" customHeight="1" x14ac:dyDescent="0.25">
      <c r="A54" s="442" t="s">
        <v>176</v>
      </c>
      <c r="B54" s="442" t="s">
        <v>176</v>
      </c>
      <c r="C54" s="442" t="s">
        <v>176</v>
      </c>
      <c r="D54" s="192" t="s">
        <v>98</v>
      </c>
      <c r="E54" s="453" t="s">
        <v>2</v>
      </c>
      <c r="F54" s="137">
        <v>14.9</v>
      </c>
      <c r="G54" s="137">
        <v>15</v>
      </c>
      <c r="H54" s="137">
        <v>15</v>
      </c>
      <c r="I54" s="137">
        <v>15</v>
      </c>
      <c r="J54" s="441" t="s">
        <v>253</v>
      </c>
      <c r="K54" s="445">
        <v>4</v>
      </c>
      <c r="L54" s="445">
        <v>4</v>
      </c>
      <c r="M54" s="445">
        <v>4</v>
      </c>
    </row>
    <row r="55" spans="1:13" ht="15.75" customHeight="1" x14ac:dyDescent="0.25">
      <c r="A55" s="450" t="s">
        <v>176</v>
      </c>
      <c r="B55" s="450" t="s">
        <v>176</v>
      </c>
      <c r="C55" s="898" t="s">
        <v>167</v>
      </c>
      <c r="D55" s="898"/>
      <c r="E55" s="898"/>
      <c r="F55" s="132">
        <f t="shared" ref="F55:I55" si="5">SUM(F53:F54)</f>
        <v>29.9</v>
      </c>
      <c r="G55" s="132">
        <f t="shared" si="5"/>
        <v>30</v>
      </c>
      <c r="H55" s="132">
        <f t="shared" si="5"/>
        <v>30</v>
      </c>
      <c r="I55" s="132">
        <f t="shared" si="5"/>
        <v>30</v>
      </c>
      <c r="J55" s="449"/>
      <c r="K55" s="443"/>
      <c r="L55" s="443"/>
      <c r="M55" s="443"/>
    </row>
    <row r="56" spans="1:13" ht="13.8" x14ac:dyDescent="0.25">
      <c r="A56" s="450" t="s">
        <v>176</v>
      </c>
      <c r="B56" s="899" t="s">
        <v>168</v>
      </c>
      <c r="C56" s="899"/>
      <c r="D56" s="899"/>
      <c r="E56" s="899"/>
      <c r="F56" s="129">
        <f t="shared" ref="F56:I56" si="6">+F55+F51</f>
        <v>52.9</v>
      </c>
      <c r="G56" s="129">
        <f t="shared" si="6"/>
        <v>59.5</v>
      </c>
      <c r="H56" s="129">
        <f t="shared" si="6"/>
        <v>59.5</v>
      </c>
      <c r="I56" s="129">
        <f t="shared" si="6"/>
        <v>59.5</v>
      </c>
      <c r="J56" s="449"/>
      <c r="K56" s="443"/>
      <c r="L56" s="443"/>
      <c r="M56" s="443"/>
    </row>
    <row r="57" spans="1:13" ht="34.5" customHeight="1" x14ac:dyDescent="0.25">
      <c r="A57" s="450" t="s">
        <v>177</v>
      </c>
      <c r="B57" s="897" t="s">
        <v>755</v>
      </c>
      <c r="C57" s="897"/>
      <c r="D57" s="897"/>
      <c r="E57" s="897"/>
      <c r="F57" s="939"/>
      <c r="G57" s="897"/>
      <c r="H57" s="897"/>
      <c r="I57" s="897"/>
      <c r="J57" s="897"/>
      <c r="K57" s="447"/>
      <c r="L57" s="447"/>
      <c r="M57" s="447"/>
    </row>
    <row r="58" spans="1:13" ht="18" customHeight="1" x14ac:dyDescent="0.25">
      <c r="A58" s="450" t="s">
        <v>177</v>
      </c>
      <c r="B58" s="448" t="s">
        <v>175</v>
      </c>
      <c r="C58" s="897" t="s">
        <v>230</v>
      </c>
      <c r="D58" s="897"/>
      <c r="E58" s="897"/>
      <c r="F58" s="897"/>
      <c r="G58" s="897"/>
      <c r="H58" s="897"/>
      <c r="I58" s="897"/>
      <c r="J58" s="897"/>
      <c r="K58" s="447"/>
      <c r="L58" s="447"/>
      <c r="M58" s="447"/>
    </row>
    <row r="59" spans="1:13" ht="63" customHeight="1" x14ac:dyDescent="0.25">
      <c r="A59" s="442" t="s">
        <v>177</v>
      </c>
      <c r="B59" s="442" t="s">
        <v>175</v>
      </c>
      <c r="C59" s="442" t="s">
        <v>175</v>
      </c>
      <c r="D59" s="452" t="s">
        <v>299</v>
      </c>
      <c r="E59" s="453" t="s">
        <v>2</v>
      </c>
      <c r="F59" s="126">
        <v>144</v>
      </c>
      <c r="G59" s="126">
        <v>161</v>
      </c>
      <c r="H59" s="126">
        <v>161</v>
      </c>
      <c r="I59" s="126">
        <v>161</v>
      </c>
      <c r="J59" s="441" t="s">
        <v>397</v>
      </c>
      <c r="K59" s="445">
        <v>50</v>
      </c>
      <c r="L59" s="445">
        <v>50</v>
      </c>
      <c r="M59" s="445">
        <v>50</v>
      </c>
    </row>
    <row r="60" spans="1:13" x14ac:dyDescent="0.25">
      <c r="A60" s="450" t="s">
        <v>177</v>
      </c>
      <c r="B60" s="450" t="s">
        <v>175</v>
      </c>
      <c r="C60" s="898" t="s">
        <v>167</v>
      </c>
      <c r="D60" s="898"/>
      <c r="E60" s="898"/>
      <c r="F60" s="130">
        <f>SUM(F59:F59)</f>
        <v>144</v>
      </c>
      <c r="G60" s="130">
        <f>SUM(G59:G59)</f>
        <v>161</v>
      </c>
      <c r="H60" s="130">
        <f>SUM(H59:H59)</f>
        <v>161</v>
      </c>
      <c r="I60" s="130">
        <f>SUM(I59:I59)</f>
        <v>161</v>
      </c>
      <c r="J60" s="449"/>
      <c r="K60" s="443"/>
      <c r="L60" s="443"/>
      <c r="M60" s="443"/>
    </row>
    <row r="61" spans="1:13" ht="13.8" x14ac:dyDescent="0.25">
      <c r="A61" s="450" t="s">
        <v>177</v>
      </c>
      <c r="B61" s="899" t="s">
        <v>168</v>
      </c>
      <c r="C61" s="899"/>
      <c r="D61" s="899"/>
      <c r="E61" s="899"/>
      <c r="F61" s="131">
        <f t="shared" ref="F61:I61" si="7">+F60</f>
        <v>144</v>
      </c>
      <c r="G61" s="131">
        <f t="shared" si="7"/>
        <v>161</v>
      </c>
      <c r="H61" s="131">
        <f t="shared" si="7"/>
        <v>161</v>
      </c>
      <c r="I61" s="131">
        <f t="shared" si="7"/>
        <v>161</v>
      </c>
      <c r="J61" s="449"/>
      <c r="K61" s="443"/>
      <c r="L61" s="443"/>
      <c r="M61" s="443"/>
    </row>
    <row r="62" spans="1:13" ht="16.5" customHeight="1" x14ac:dyDescent="0.25">
      <c r="A62" s="450" t="s">
        <v>178</v>
      </c>
      <c r="B62" s="897" t="s">
        <v>460</v>
      </c>
      <c r="C62" s="897"/>
      <c r="D62" s="897"/>
      <c r="E62" s="897"/>
      <c r="F62" s="897"/>
      <c r="G62" s="897"/>
      <c r="H62" s="897"/>
      <c r="I62" s="897"/>
      <c r="J62" s="897"/>
      <c r="K62" s="447"/>
      <c r="L62" s="447"/>
      <c r="M62" s="447"/>
    </row>
    <row r="63" spans="1:13" ht="18" customHeight="1" x14ac:dyDescent="0.25">
      <c r="A63" s="450" t="s">
        <v>178</v>
      </c>
      <c r="B63" s="448" t="s">
        <v>175</v>
      </c>
      <c r="C63" s="897" t="s">
        <v>461</v>
      </c>
      <c r="D63" s="897"/>
      <c r="E63" s="897"/>
      <c r="F63" s="897"/>
      <c r="G63" s="897"/>
      <c r="H63" s="897"/>
      <c r="I63" s="897"/>
      <c r="J63" s="897"/>
      <c r="K63" s="447"/>
      <c r="L63" s="447"/>
      <c r="M63" s="447"/>
    </row>
    <row r="64" spans="1:13" ht="46.5" customHeight="1" x14ac:dyDescent="0.25">
      <c r="A64" s="442" t="s">
        <v>178</v>
      </c>
      <c r="B64" s="442" t="s">
        <v>175</v>
      </c>
      <c r="C64" s="442" t="s">
        <v>175</v>
      </c>
      <c r="D64" s="376" t="s">
        <v>171</v>
      </c>
      <c r="E64" s="453" t="s">
        <v>2</v>
      </c>
      <c r="F64" s="107">
        <v>12</v>
      </c>
      <c r="G64" s="107">
        <v>25</v>
      </c>
      <c r="H64" s="107">
        <v>12</v>
      </c>
      <c r="I64" s="107">
        <v>12</v>
      </c>
      <c r="J64" s="449" t="s">
        <v>49</v>
      </c>
      <c r="K64" s="443">
        <v>30</v>
      </c>
      <c r="L64" s="443">
        <v>30</v>
      </c>
      <c r="M64" s="443">
        <v>30</v>
      </c>
    </row>
    <row r="65" spans="1:13" ht="25.5" customHeight="1" x14ac:dyDescent="0.25">
      <c r="A65" s="906" t="s">
        <v>178</v>
      </c>
      <c r="B65" s="906" t="s">
        <v>175</v>
      </c>
      <c r="C65" s="906" t="s">
        <v>176</v>
      </c>
      <c r="D65" s="909" t="s">
        <v>462</v>
      </c>
      <c r="E65" s="449" t="s">
        <v>2</v>
      </c>
      <c r="F65" s="107">
        <v>16.3</v>
      </c>
      <c r="G65" s="107">
        <v>78.599999999999994</v>
      </c>
      <c r="H65" s="107">
        <v>78</v>
      </c>
      <c r="I65" s="107">
        <v>78</v>
      </c>
      <c r="J65" s="908" t="s">
        <v>278</v>
      </c>
      <c r="K65" s="913">
        <v>15</v>
      </c>
      <c r="L65" s="913">
        <v>15</v>
      </c>
      <c r="M65" s="913">
        <v>15</v>
      </c>
    </row>
    <row r="66" spans="1:13" ht="23.25" customHeight="1" x14ac:dyDescent="0.25">
      <c r="A66" s="906"/>
      <c r="B66" s="906"/>
      <c r="C66" s="906"/>
      <c r="D66" s="909"/>
      <c r="E66" s="449" t="s">
        <v>18</v>
      </c>
      <c r="F66" s="107">
        <v>1074.3</v>
      </c>
      <c r="G66" s="107">
        <v>1176.9000000000001</v>
      </c>
      <c r="H66" s="107">
        <v>1180</v>
      </c>
      <c r="I66" s="107">
        <v>1180</v>
      </c>
      <c r="J66" s="908"/>
      <c r="K66" s="914"/>
      <c r="L66" s="914"/>
      <c r="M66" s="914"/>
    </row>
    <row r="67" spans="1:13" ht="22.5" customHeight="1" x14ac:dyDescent="0.25">
      <c r="A67" s="906"/>
      <c r="B67" s="906"/>
      <c r="C67" s="906"/>
      <c r="D67" s="909"/>
      <c r="E67" s="449" t="s">
        <v>22</v>
      </c>
      <c r="F67" s="107">
        <v>0.2</v>
      </c>
      <c r="G67" s="107">
        <v>0.5</v>
      </c>
      <c r="H67" s="107">
        <v>0.5</v>
      </c>
      <c r="I67" s="107">
        <v>0.5</v>
      </c>
      <c r="J67" s="908"/>
      <c r="K67" s="915"/>
      <c r="L67" s="915"/>
      <c r="M67" s="915"/>
    </row>
    <row r="68" spans="1:13" ht="44.25" customHeight="1" x14ac:dyDescent="0.25">
      <c r="A68" s="442" t="s">
        <v>178</v>
      </c>
      <c r="B68" s="442" t="s">
        <v>175</v>
      </c>
      <c r="C68" s="442" t="s">
        <v>177</v>
      </c>
      <c r="D68" s="453" t="s">
        <v>91</v>
      </c>
      <c r="E68" s="453" t="s">
        <v>18</v>
      </c>
      <c r="F68" s="137">
        <v>44.9</v>
      </c>
      <c r="G68" s="137">
        <v>46.5</v>
      </c>
      <c r="H68" s="137">
        <v>46.5</v>
      </c>
      <c r="I68" s="137">
        <v>46.5</v>
      </c>
      <c r="J68" s="449" t="s">
        <v>463</v>
      </c>
      <c r="K68" s="443">
        <v>100</v>
      </c>
      <c r="L68" s="443">
        <v>100</v>
      </c>
      <c r="M68" s="443">
        <v>100</v>
      </c>
    </row>
    <row r="69" spans="1:13" ht="36.75" customHeight="1" x14ac:dyDescent="0.25">
      <c r="A69" s="442" t="s">
        <v>178</v>
      </c>
      <c r="B69" s="442" t="s">
        <v>175</v>
      </c>
      <c r="C69" s="442" t="s">
        <v>178</v>
      </c>
      <c r="D69" s="453" t="s">
        <v>43</v>
      </c>
      <c r="E69" s="453" t="s">
        <v>18</v>
      </c>
      <c r="F69" s="137">
        <v>29.6</v>
      </c>
      <c r="G69" s="137">
        <v>30.1</v>
      </c>
      <c r="H69" s="137">
        <v>30.1</v>
      </c>
      <c r="I69" s="137">
        <v>30.1</v>
      </c>
      <c r="J69" s="449" t="s">
        <v>108</v>
      </c>
      <c r="K69" s="443">
        <v>1</v>
      </c>
      <c r="L69" s="443">
        <v>1</v>
      </c>
      <c r="M69" s="443">
        <v>1</v>
      </c>
    </row>
    <row r="70" spans="1:13" ht="49.5" customHeight="1" x14ac:dyDescent="0.25">
      <c r="A70" s="442" t="s">
        <v>178</v>
      </c>
      <c r="B70" s="442" t="s">
        <v>175</v>
      </c>
      <c r="C70" s="442" t="s">
        <v>179</v>
      </c>
      <c r="D70" s="453" t="s">
        <v>655</v>
      </c>
      <c r="E70" s="453" t="s">
        <v>2</v>
      </c>
      <c r="F70" s="137">
        <v>0</v>
      </c>
      <c r="G70" s="137">
        <v>0</v>
      </c>
      <c r="H70" s="137">
        <v>30</v>
      </c>
      <c r="I70" s="137">
        <v>18</v>
      </c>
      <c r="J70" s="449" t="s">
        <v>658</v>
      </c>
      <c r="K70" s="443"/>
      <c r="L70" s="443">
        <v>15</v>
      </c>
      <c r="M70" s="443">
        <v>10</v>
      </c>
    </row>
    <row r="71" spans="1:13" ht="39.75" customHeight="1" x14ac:dyDescent="0.25">
      <c r="A71" s="442" t="s">
        <v>178</v>
      </c>
      <c r="B71" s="442" t="s">
        <v>175</v>
      </c>
      <c r="C71" s="442" t="s">
        <v>180</v>
      </c>
      <c r="D71" s="452" t="s">
        <v>754</v>
      </c>
      <c r="E71" s="453" t="s">
        <v>2</v>
      </c>
      <c r="F71" s="107">
        <v>135</v>
      </c>
      <c r="G71" s="107">
        <v>190</v>
      </c>
      <c r="H71" s="107">
        <v>190</v>
      </c>
      <c r="I71" s="107">
        <v>190</v>
      </c>
      <c r="J71" s="449" t="s">
        <v>464</v>
      </c>
      <c r="K71" s="445">
        <v>67</v>
      </c>
      <c r="L71" s="445">
        <v>67</v>
      </c>
      <c r="M71" s="445">
        <v>67</v>
      </c>
    </row>
    <row r="72" spans="1:13" ht="39.75" customHeight="1" x14ac:dyDescent="0.25">
      <c r="A72" s="442" t="s">
        <v>178</v>
      </c>
      <c r="B72" s="442" t="s">
        <v>175</v>
      </c>
      <c r="C72" s="442" t="s">
        <v>181</v>
      </c>
      <c r="D72" s="452" t="s">
        <v>753</v>
      </c>
      <c r="E72" s="453" t="s">
        <v>2</v>
      </c>
      <c r="F72" s="107">
        <v>10</v>
      </c>
      <c r="G72" s="107">
        <v>10</v>
      </c>
      <c r="H72" s="107">
        <v>10</v>
      </c>
      <c r="I72" s="107">
        <v>10</v>
      </c>
      <c r="J72" s="449" t="s">
        <v>464</v>
      </c>
      <c r="K72" s="445">
        <v>4</v>
      </c>
      <c r="L72" s="445">
        <v>4</v>
      </c>
      <c r="M72" s="445">
        <v>4</v>
      </c>
    </row>
    <row r="73" spans="1:13" ht="17.25" customHeight="1" x14ac:dyDescent="0.25">
      <c r="A73" s="450" t="s">
        <v>178</v>
      </c>
      <c r="B73" s="450" t="s">
        <v>176</v>
      </c>
      <c r="C73" s="898" t="s">
        <v>167</v>
      </c>
      <c r="D73" s="898"/>
      <c r="E73" s="898"/>
      <c r="F73" s="132">
        <f t="shared" ref="F73:I73" si="8">SUM(F64:F72)</f>
        <v>1322.3</v>
      </c>
      <c r="G73" s="132">
        <f t="shared" si="8"/>
        <v>1557.6</v>
      </c>
      <c r="H73" s="132">
        <f t="shared" si="8"/>
        <v>1577.1</v>
      </c>
      <c r="I73" s="132">
        <f t="shared" si="8"/>
        <v>1565.1</v>
      </c>
      <c r="J73" s="449"/>
      <c r="K73" s="443"/>
      <c r="L73" s="443"/>
      <c r="M73" s="443"/>
    </row>
    <row r="74" spans="1:13" ht="15.75" customHeight="1" x14ac:dyDescent="0.25">
      <c r="A74" s="450" t="s">
        <v>178</v>
      </c>
      <c r="B74" s="899" t="s">
        <v>168</v>
      </c>
      <c r="C74" s="899"/>
      <c r="D74" s="899"/>
      <c r="E74" s="899"/>
      <c r="F74" s="129">
        <f t="shared" ref="F74:I74" si="9">+F73</f>
        <v>1322.3</v>
      </c>
      <c r="G74" s="129">
        <f t="shared" si="9"/>
        <v>1557.6</v>
      </c>
      <c r="H74" s="129">
        <f t="shared" si="9"/>
        <v>1577.1</v>
      </c>
      <c r="I74" s="129">
        <f t="shared" si="9"/>
        <v>1565.1</v>
      </c>
      <c r="J74" s="449"/>
      <c r="K74" s="443"/>
      <c r="L74" s="443"/>
      <c r="M74" s="443"/>
    </row>
    <row r="75" spans="1:13" ht="21.75" customHeight="1" x14ac:dyDescent="0.25">
      <c r="A75" s="937" t="s">
        <v>169</v>
      </c>
      <c r="B75" s="937"/>
      <c r="C75" s="937"/>
      <c r="D75" s="937"/>
      <c r="E75" s="937"/>
      <c r="F75" s="57">
        <f>+F74+F61+F56+F47</f>
        <v>10047.200000000001</v>
      </c>
      <c r="G75" s="57">
        <f>+G74+G61+G56+G47</f>
        <v>9960.4</v>
      </c>
      <c r="H75" s="57">
        <f>+H74+H61+H56+H47</f>
        <v>11090.199999999999</v>
      </c>
      <c r="I75" s="57">
        <f>+I74+I61+I56+I47</f>
        <v>11069.199999999999</v>
      </c>
      <c r="J75" s="193"/>
      <c r="K75" s="194"/>
      <c r="L75" s="194"/>
      <c r="M75" s="194"/>
    </row>
    <row r="76" spans="1:13" ht="16.5" customHeight="1" x14ac:dyDescent="0.25">
      <c r="A76" s="938" t="s">
        <v>170</v>
      </c>
      <c r="B76" s="938"/>
      <c r="C76" s="938"/>
      <c r="D76" s="938"/>
      <c r="E76" s="938"/>
      <c r="F76" s="107"/>
      <c r="G76" s="107"/>
      <c r="H76" s="107"/>
      <c r="I76" s="107"/>
      <c r="J76" s="193"/>
      <c r="K76" s="194"/>
      <c r="L76" s="194"/>
      <c r="M76" s="194"/>
    </row>
    <row r="77" spans="1:13" ht="19.5" customHeight="1" x14ac:dyDescent="0.25">
      <c r="A77" s="570" t="s">
        <v>20</v>
      </c>
      <c r="B77" s="570"/>
      <c r="C77" s="570"/>
      <c r="D77" s="570"/>
      <c r="E77" s="570"/>
      <c r="F77" s="58">
        <f t="shared" ref="F77:I77" si="10">SUM(F78:F83)</f>
        <v>10047.200000000001</v>
      </c>
      <c r="G77" s="58">
        <f t="shared" si="10"/>
        <v>9960.4</v>
      </c>
      <c r="H77" s="58">
        <f t="shared" si="10"/>
        <v>11090.2</v>
      </c>
      <c r="I77" s="58">
        <f t="shared" si="10"/>
        <v>11069.2</v>
      </c>
      <c r="J77" s="193"/>
      <c r="K77" s="194"/>
      <c r="L77" s="194"/>
      <c r="M77" s="194"/>
    </row>
    <row r="78" spans="1:13" ht="15" customHeight="1" x14ac:dyDescent="0.25">
      <c r="A78" s="925" t="s">
        <v>239</v>
      </c>
      <c r="B78" s="925"/>
      <c r="C78" s="925"/>
      <c r="D78" s="925"/>
      <c r="E78" s="925"/>
      <c r="F78" s="107">
        <f>+F71+F65+F64+F59+F54+F53+F50+F43+F39+F38+F37+F34+F18+F17+F12+F70+F72+F40+F20+F41</f>
        <v>6961.5</v>
      </c>
      <c r="G78" s="107">
        <f t="shared" ref="G78:I78" si="11">+G71+G65+G64+G59+G54+G53+G50+G43+G39+G38+G37+G34+G18+G17+G12+G70+G72+G40+G20+G41</f>
        <v>7134</v>
      </c>
      <c r="H78" s="107">
        <f t="shared" si="11"/>
        <v>7871.8</v>
      </c>
      <c r="I78" s="107">
        <f t="shared" si="11"/>
        <v>8467.8000000000011</v>
      </c>
      <c r="J78" s="193"/>
      <c r="K78" s="194"/>
      <c r="L78" s="194"/>
      <c r="M78" s="194"/>
    </row>
    <row r="79" spans="1:13" ht="12.75" customHeight="1" x14ac:dyDescent="0.25">
      <c r="A79" s="925" t="s">
        <v>240</v>
      </c>
      <c r="B79" s="925"/>
      <c r="C79" s="925"/>
      <c r="D79" s="925"/>
      <c r="E79" s="925"/>
      <c r="F79" s="107">
        <f>+F69+F68+F66+F33+F32+F31+F30+F29+F28+F27+F26+F25+F24+F23+F45+F44</f>
        <v>1818.3999999999999</v>
      </c>
      <c r="G79" s="107">
        <f>+G69+G68+G66+G33+G32+G31+G30+G29+G28+G27+G26+G25+G24+G23+G45+G44</f>
        <v>1587.7999999999997</v>
      </c>
      <c r="H79" s="107">
        <f>+H69+H68+H66+H33+H32+H31+H30+H29+H28+H27+H26+H25+H24+H23+H45+H44</f>
        <v>1546.8999999999996</v>
      </c>
      <c r="I79" s="107">
        <f>+I69+I68+I66+I33+I32+I31+I30+I29+I28+I27+I26+I25+I24+I23+I45+I44</f>
        <v>1516.8999999999996</v>
      </c>
      <c r="J79" s="193"/>
      <c r="K79" s="193"/>
      <c r="L79" s="193"/>
      <c r="M79" s="193"/>
    </row>
    <row r="80" spans="1:13" ht="12.75" customHeight="1" x14ac:dyDescent="0.25">
      <c r="A80" s="925" t="s">
        <v>241</v>
      </c>
      <c r="B80" s="925"/>
      <c r="C80" s="925"/>
      <c r="D80" s="925"/>
      <c r="E80" s="925"/>
      <c r="F80" s="107"/>
      <c r="G80" s="107"/>
      <c r="H80" s="107"/>
      <c r="I80" s="107"/>
      <c r="J80" s="193"/>
      <c r="K80" s="194"/>
      <c r="L80" s="194"/>
      <c r="M80" s="194"/>
    </row>
    <row r="81" spans="1:13" ht="12.75" customHeight="1" x14ac:dyDescent="0.25">
      <c r="A81" s="925" t="s">
        <v>242</v>
      </c>
      <c r="B81" s="925"/>
      <c r="C81" s="925"/>
      <c r="D81" s="925"/>
      <c r="E81" s="925"/>
      <c r="F81" s="107">
        <f>+F15+F19+F67</f>
        <v>46.1</v>
      </c>
      <c r="G81" s="107">
        <f>+G15+G19+G67</f>
        <v>68.900000000000006</v>
      </c>
      <c r="H81" s="107">
        <f>+H15+H19+H67</f>
        <v>68.900000000000006</v>
      </c>
      <c r="I81" s="107">
        <f>+I15+I19+I67</f>
        <v>68.900000000000006</v>
      </c>
      <c r="J81" s="193"/>
      <c r="K81" s="194"/>
      <c r="L81" s="194"/>
      <c r="M81" s="194"/>
    </row>
    <row r="82" spans="1:13" ht="14.25" customHeight="1" x14ac:dyDescent="0.25">
      <c r="A82" s="925" t="s">
        <v>243</v>
      </c>
      <c r="B82" s="925"/>
      <c r="C82" s="925"/>
      <c r="D82" s="925"/>
      <c r="E82" s="925"/>
      <c r="F82" s="107">
        <f>+F42</f>
        <v>1221.2</v>
      </c>
      <c r="G82" s="107">
        <f>+G42</f>
        <v>1169.7</v>
      </c>
      <c r="H82" s="107">
        <f>+H42</f>
        <v>1602.6</v>
      </c>
      <c r="I82" s="107">
        <f>+I42</f>
        <v>1015.6</v>
      </c>
      <c r="J82" s="193"/>
      <c r="K82" s="194"/>
      <c r="L82" s="194"/>
      <c r="M82" s="194"/>
    </row>
    <row r="83" spans="1:13" ht="12.75" customHeight="1" x14ac:dyDescent="0.25">
      <c r="A83" s="925" t="s">
        <v>244</v>
      </c>
      <c r="B83" s="925"/>
      <c r="C83" s="925"/>
      <c r="D83" s="925"/>
      <c r="E83" s="925"/>
      <c r="F83" s="107"/>
      <c r="G83" s="107"/>
      <c r="H83" s="107"/>
      <c r="I83" s="107"/>
      <c r="J83" s="193"/>
      <c r="K83" s="194"/>
      <c r="L83" s="194"/>
      <c r="M83" s="194"/>
    </row>
    <row r="84" spans="1:13" ht="15" customHeight="1" x14ac:dyDescent="0.25">
      <c r="A84" s="936" t="s">
        <v>19</v>
      </c>
      <c r="B84" s="936"/>
      <c r="C84" s="936"/>
      <c r="D84" s="936"/>
      <c r="E84" s="936"/>
      <c r="F84" s="59">
        <f t="shared" ref="F84:I84" si="12">SUM(F85:F88)</f>
        <v>0</v>
      </c>
      <c r="G84" s="59">
        <f t="shared" si="12"/>
        <v>0</v>
      </c>
      <c r="H84" s="59">
        <f t="shared" si="12"/>
        <v>0</v>
      </c>
      <c r="I84" s="59">
        <f t="shared" si="12"/>
        <v>0</v>
      </c>
      <c r="J84" s="193"/>
      <c r="K84" s="194"/>
      <c r="L84" s="194"/>
      <c r="M84" s="194"/>
    </row>
    <row r="85" spans="1:13" ht="14.25" customHeight="1" x14ac:dyDescent="0.25">
      <c r="A85" s="925" t="s">
        <v>245</v>
      </c>
      <c r="B85" s="925"/>
      <c r="C85" s="925"/>
      <c r="D85" s="925"/>
      <c r="E85" s="925"/>
      <c r="F85" s="107"/>
      <c r="G85" s="107"/>
      <c r="H85" s="107"/>
      <c r="I85" s="107"/>
      <c r="J85" s="193"/>
      <c r="K85" s="194"/>
      <c r="L85" s="194"/>
      <c r="M85" s="194"/>
    </row>
    <row r="86" spans="1:13" ht="12.75" customHeight="1" x14ac:dyDescent="0.25">
      <c r="A86" s="925" t="s">
        <v>246</v>
      </c>
      <c r="B86" s="925"/>
      <c r="C86" s="925"/>
      <c r="D86" s="925"/>
      <c r="E86" s="925"/>
      <c r="F86" s="107"/>
      <c r="G86" s="107"/>
      <c r="H86" s="107"/>
      <c r="I86" s="107"/>
      <c r="J86" s="193"/>
      <c r="K86" s="194"/>
      <c r="L86" s="194"/>
      <c r="M86" s="194"/>
    </row>
    <row r="87" spans="1:13" ht="12.75" customHeight="1" x14ac:dyDescent="0.25">
      <c r="A87" s="925" t="s">
        <v>247</v>
      </c>
      <c r="B87" s="925"/>
      <c r="C87" s="925"/>
      <c r="D87" s="925"/>
      <c r="E87" s="925"/>
      <c r="F87" s="107"/>
      <c r="G87" s="107"/>
      <c r="H87" s="107"/>
      <c r="I87" s="107"/>
      <c r="J87" s="193"/>
      <c r="K87" s="194"/>
      <c r="L87" s="194"/>
      <c r="M87" s="194"/>
    </row>
    <row r="88" spans="1:13" ht="12.75" customHeight="1" x14ac:dyDescent="0.25">
      <c r="A88" s="925" t="s">
        <v>248</v>
      </c>
      <c r="B88" s="925"/>
      <c r="C88" s="925"/>
      <c r="D88" s="925"/>
      <c r="E88" s="925"/>
      <c r="F88" s="195"/>
      <c r="G88" s="195"/>
      <c r="H88" s="195"/>
      <c r="I88" s="195"/>
      <c r="J88" s="193"/>
      <c r="K88" s="194"/>
      <c r="L88" s="194"/>
      <c r="M88" s="194"/>
    </row>
    <row r="92" spans="1:13" x14ac:dyDescent="0.25">
      <c r="F92" s="234"/>
    </row>
  </sheetData>
  <mergeCells count="109">
    <mergeCell ref="J65:J67"/>
    <mergeCell ref="B65:B67"/>
    <mergeCell ref="K1:M1"/>
    <mergeCell ref="M39:M42"/>
    <mergeCell ref="E15:E16"/>
    <mergeCell ref="I4:I8"/>
    <mergeCell ref="M6:M8"/>
    <mergeCell ref="M18:M19"/>
    <mergeCell ref="M33:M34"/>
    <mergeCell ref="J18:J19"/>
    <mergeCell ref="C22:J22"/>
    <mergeCell ref="C21:E21"/>
    <mergeCell ref="C36:J36"/>
    <mergeCell ref="J39:J42"/>
    <mergeCell ref="C46:E46"/>
    <mergeCell ref="D39:D42"/>
    <mergeCell ref="C58:J58"/>
    <mergeCell ref="I15:I16"/>
    <mergeCell ref="C35:E35"/>
    <mergeCell ref="J3:M3"/>
    <mergeCell ref="H4:H8"/>
    <mergeCell ref="H12:H14"/>
    <mergeCell ref="H15:H16"/>
    <mergeCell ref="F4:F8"/>
    <mergeCell ref="A87:E87"/>
    <mergeCell ref="A86:E86"/>
    <mergeCell ref="A83:E83"/>
    <mergeCell ref="A84:E84"/>
    <mergeCell ref="A85:E85"/>
    <mergeCell ref="A82:E82"/>
    <mergeCell ref="A78:E78"/>
    <mergeCell ref="B39:B42"/>
    <mergeCell ref="B47:E47"/>
    <mergeCell ref="D65:D67"/>
    <mergeCell ref="A65:A67"/>
    <mergeCell ref="C60:E60"/>
    <mergeCell ref="C65:C67"/>
    <mergeCell ref="D43:D44"/>
    <mergeCell ref="C43:C44"/>
    <mergeCell ref="B43:B44"/>
    <mergeCell ref="A80:E80"/>
    <mergeCell ref="A77:E77"/>
    <mergeCell ref="A79:E79"/>
    <mergeCell ref="A75:E75"/>
    <mergeCell ref="B74:E74"/>
    <mergeCell ref="A76:E76"/>
    <mergeCell ref="A81:E81"/>
    <mergeCell ref="B57:J57"/>
    <mergeCell ref="A12:A16"/>
    <mergeCell ref="A88:E88"/>
    <mergeCell ref="D18:D19"/>
    <mergeCell ref="K43:K44"/>
    <mergeCell ref="A2:M2"/>
    <mergeCell ref="C73:E73"/>
    <mergeCell ref="C63:J63"/>
    <mergeCell ref="C51:E51"/>
    <mergeCell ref="C52:J52"/>
    <mergeCell ref="A33:A34"/>
    <mergeCell ref="J5:J8"/>
    <mergeCell ref="B61:E61"/>
    <mergeCell ref="D12:D16"/>
    <mergeCell ref="A4:A8"/>
    <mergeCell ref="B12:B16"/>
    <mergeCell ref="E12:E14"/>
    <mergeCell ref="B10:J10"/>
    <mergeCell ref="C12:C16"/>
    <mergeCell ref="B4:B8"/>
    <mergeCell ref="D4:D8"/>
    <mergeCell ref="C11:M11"/>
    <mergeCell ref="C39:C42"/>
    <mergeCell ref="B62:J62"/>
    <mergeCell ref="B33:B34"/>
    <mergeCell ref="M43:M44"/>
    <mergeCell ref="A39:A42"/>
    <mergeCell ref="K65:K67"/>
    <mergeCell ref="G4:G8"/>
    <mergeCell ref="G12:G14"/>
    <mergeCell ref="G15:G16"/>
    <mergeCell ref="K6:K8"/>
    <mergeCell ref="K18:K19"/>
    <mergeCell ref="K33:K34"/>
    <mergeCell ref="K39:K42"/>
    <mergeCell ref="A9:J9"/>
    <mergeCell ref="B18:B19"/>
    <mergeCell ref="A18:A19"/>
    <mergeCell ref="J4:M4"/>
    <mergeCell ref="K5:M5"/>
    <mergeCell ref="C4:C8"/>
    <mergeCell ref="L39:L42"/>
    <mergeCell ref="L65:L67"/>
    <mergeCell ref="C33:C34"/>
    <mergeCell ref="A43:A44"/>
    <mergeCell ref="M65:M67"/>
    <mergeCell ref="I12:I14"/>
    <mergeCell ref="L43:L44"/>
    <mergeCell ref="J43:J44"/>
    <mergeCell ref="C49:J49"/>
    <mergeCell ref="C55:E55"/>
    <mergeCell ref="B48:J48"/>
    <mergeCell ref="B56:E56"/>
    <mergeCell ref="F12:F14"/>
    <mergeCell ref="F15:F16"/>
    <mergeCell ref="L6:L8"/>
    <mergeCell ref="L18:L19"/>
    <mergeCell ref="C18:C19"/>
    <mergeCell ref="E4:E8"/>
    <mergeCell ref="L33:L34"/>
    <mergeCell ref="J33:J34"/>
    <mergeCell ref="D33:D34"/>
  </mergeCells>
  <phoneticPr fontId="17" type="noConversion"/>
  <pageMargins left="0.19685039370078741" right="0.19685039370078741" top="0.19685039370078741" bottom="0.19685039370078741" header="0" footer="0"/>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2"/>
  <sheetViews>
    <sheetView zoomScale="85" zoomScaleNormal="85" workbookViewId="0">
      <selection activeCell="M22" sqref="M22"/>
    </sheetView>
  </sheetViews>
  <sheetFormatPr defaultColWidth="9.109375" defaultRowHeight="15.6" x14ac:dyDescent="0.3"/>
  <cols>
    <col min="1" max="3" width="9.109375" style="347"/>
    <col min="4" max="4" width="13" style="347" customWidth="1"/>
    <col min="5" max="5" width="24" style="347" customWidth="1"/>
    <col min="6" max="6" width="17.6640625" style="347" customWidth="1"/>
    <col min="7" max="7" width="16.44140625" style="347" customWidth="1"/>
    <col min="8" max="8" width="16.88671875" style="347" customWidth="1"/>
    <col min="9" max="9" width="16.6640625" style="347" customWidth="1"/>
    <col min="10" max="16384" width="9.109375" style="4"/>
  </cols>
  <sheetData>
    <row r="1" spans="1:9" ht="19.5" customHeight="1" x14ac:dyDescent="0.3">
      <c r="F1" s="349"/>
      <c r="G1" s="349"/>
      <c r="H1" s="349"/>
      <c r="I1" s="348" t="s">
        <v>740</v>
      </c>
    </row>
    <row r="2" spans="1:9" ht="21" customHeight="1" x14ac:dyDescent="0.25">
      <c r="A2" s="942" t="s">
        <v>826</v>
      </c>
      <c r="B2" s="942"/>
      <c r="C2" s="942"/>
      <c r="D2" s="942"/>
      <c r="E2" s="942"/>
      <c r="F2" s="942"/>
      <c r="G2" s="942"/>
      <c r="H2" s="942"/>
      <c r="I2" s="942"/>
    </row>
    <row r="3" spans="1:9" x14ac:dyDescent="0.25">
      <c r="A3" s="455"/>
      <c r="B3" s="455"/>
      <c r="C3" s="455"/>
      <c r="D3" s="455"/>
      <c r="E3" s="455"/>
      <c r="F3" s="455"/>
      <c r="G3" s="455"/>
      <c r="H3" s="455"/>
      <c r="I3" s="455" t="s">
        <v>276</v>
      </c>
    </row>
    <row r="4" spans="1:9" ht="12.75" customHeight="1" x14ac:dyDescent="0.25">
      <c r="A4" s="944" t="s">
        <v>160</v>
      </c>
      <c r="B4" s="944"/>
      <c r="C4" s="944"/>
      <c r="D4" s="944"/>
      <c r="E4" s="944"/>
      <c r="F4" s="943" t="s">
        <v>783</v>
      </c>
      <c r="G4" s="943" t="s">
        <v>456</v>
      </c>
      <c r="H4" s="943" t="s">
        <v>686</v>
      </c>
      <c r="I4" s="943" t="s">
        <v>781</v>
      </c>
    </row>
    <row r="5" spans="1:9" ht="12.75" customHeight="1" x14ac:dyDescent="0.25">
      <c r="A5" s="944"/>
      <c r="B5" s="944"/>
      <c r="C5" s="944"/>
      <c r="D5" s="944"/>
      <c r="E5" s="944"/>
      <c r="F5" s="943"/>
      <c r="G5" s="943"/>
      <c r="H5" s="943"/>
      <c r="I5" s="943"/>
    </row>
    <row r="6" spans="1:9" ht="13.2" x14ac:dyDescent="0.25">
      <c r="A6" s="944"/>
      <c r="B6" s="944"/>
      <c r="C6" s="944"/>
      <c r="D6" s="944"/>
      <c r="E6" s="944"/>
      <c r="F6" s="943"/>
      <c r="G6" s="943"/>
      <c r="H6" s="943"/>
      <c r="I6" s="943"/>
    </row>
    <row r="7" spans="1:9" ht="13.2" x14ac:dyDescent="0.25">
      <c r="A7" s="944"/>
      <c r="B7" s="944"/>
      <c r="C7" s="944"/>
      <c r="D7" s="944"/>
      <c r="E7" s="944"/>
      <c r="F7" s="943"/>
      <c r="G7" s="943"/>
      <c r="H7" s="943"/>
      <c r="I7" s="943"/>
    </row>
    <row r="8" spans="1:9" ht="13.2" x14ac:dyDescent="0.25">
      <c r="A8" s="944"/>
      <c r="B8" s="944"/>
      <c r="C8" s="944"/>
      <c r="D8" s="944"/>
      <c r="E8" s="944"/>
      <c r="F8" s="943"/>
      <c r="G8" s="943"/>
      <c r="H8" s="943"/>
      <c r="I8" s="943"/>
    </row>
    <row r="9" spans="1:9" ht="20.25" customHeight="1" x14ac:dyDescent="0.25">
      <c r="A9" s="951" t="s">
        <v>318</v>
      </c>
      <c r="B9" s="952"/>
      <c r="C9" s="952"/>
      <c r="D9" s="952"/>
      <c r="E9" s="953"/>
      <c r="F9" s="57">
        <f>+'01šviet.'!F66+'02sveikat.'!F64+'03social.'!F85+'04sport.'!F48+'05kultura'!F91+'06turizm_paveld'!F57+'07Infrastr.'!F165+'08aplinkosauga'!F50+'09ž.ū.'!F36+'10verslas'!F29+'11valdym.'!F75</f>
        <v>85400.89999999998</v>
      </c>
      <c r="G9" s="57">
        <f>+'01šviet.'!G66+'02sveikat.'!G64+'03social.'!G85+'04sport.'!G48+'05kultura'!G91+'06turizm_paveld'!G57+'07Infrastr.'!G165+'08aplinkosauga'!G50+'09ž.ū.'!G36+'10verslas'!G29+'11valdym.'!G75</f>
        <v>97096.299999999988</v>
      </c>
      <c r="H9" s="57">
        <f>+'01šviet.'!H66+'02sveikat.'!H64+'03social.'!H85+'04sport.'!H48+'05kultura'!H91+'06turizm_paveld'!H57+'07Infrastr.'!H165+'08aplinkosauga'!H50+'09ž.ū.'!H36+'10verslas'!H29+'11valdym.'!H75</f>
        <v>97184.299999999988</v>
      </c>
      <c r="I9" s="57">
        <f>+'01šviet.'!I66+'02sveikat.'!I64+'03social.'!I85+'04sport.'!I48+'05kultura'!I91+'06turizm_paveld'!I57+'07Infrastr.'!I165+'08aplinkosauga'!I50+'09ž.ū.'!I36+'10verslas'!I29+'11valdym.'!I75</f>
        <v>96804.4</v>
      </c>
    </row>
    <row r="10" spans="1:9" ht="15.75" customHeight="1" x14ac:dyDescent="0.25">
      <c r="A10" s="945" t="s">
        <v>170</v>
      </c>
      <c r="B10" s="946"/>
      <c r="C10" s="946"/>
      <c r="D10" s="946"/>
      <c r="E10" s="947"/>
      <c r="F10" s="220"/>
      <c r="G10" s="220"/>
      <c r="H10" s="220"/>
      <c r="I10" s="220"/>
    </row>
    <row r="11" spans="1:9" ht="20.25" customHeight="1" x14ac:dyDescent="0.25">
      <c r="A11" s="954" t="s">
        <v>20</v>
      </c>
      <c r="B11" s="955"/>
      <c r="C11" s="955"/>
      <c r="D11" s="955"/>
      <c r="E11" s="956"/>
      <c r="F11" s="57">
        <f>+'01šviet.'!F68+'02sveikat.'!F66+'03social.'!F87+'04sport.'!F50+'05kultura'!F93+'06turizm_paveld'!F59+'07Infrastr.'!F167+'08aplinkosauga'!F52+'09ž.ū.'!F38+'10verslas'!F31+'11valdym.'!F77</f>
        <v>64826.8</v>
      </c>
      <c r="G11" s="57">
        <f>+'01šviet.'!G68+'02sveikat.'!G66+'03social.'!G87+'04sport.'!G50+'05kultura'!G93+'06turizm_paveld'!G59+'07Infrastr.'!G167+'08aplinkosauga'!G52+'09ž.ū.'!G38+'10verslas'!G31+'11valdym.'!G77</f>
        <v>74832.3</v>
      </c>
      <c r="H11" s="57">
        <f>+'01šviet.'!H68+'02sveikat.'!H66+'03social.'!H87+'04sport.'!H50+'05kultura'!H93+'06turizm_paveld'!H59+'07Infrastr.'!H167+'08aplinkosauga'!H52+'09ž.ū.'!H38+'10verslas'!H31+'11valdym.'!H77</f>
        <v>79906</v>
      </c>
      <c r="I11" s="57">
        <f>+'01šviet.'!I68+'02sveikat.'!I66+'03social.'!I87+'04sport.'!I50+'05kultura'!I93+'06turizm_paveld'!I59+'07Infrastr.'!I167+'08aplinkosauga'!I52+'09ž.ū.'!I38+'10verslas'!I31+'11valdym.'!I77</f>
        <v>81124.100000000006</v>
      </c>
    </row>
    <row r="12" spans="1:9" ht="20.25" customHeight="1" x14ac:dyDescent="0.25">
      <c r="A12" s="948" t="s">
        <v>923</v>
      </c>
      <c r="B12" s="949"/>
      <c r="C12" s="949"/>
      <c r="D12" s="949"/>
      <c r="E12" s="950"/>
      <c r="F12" s="220">
        <f>+'01šviet.'!F69+'02sveikat.'!F67+'03social.'!F88+'04sport.'!F51+'05kultura'!F94+'06turizm_paveld'!F60+'07Infrastr.'!F168+'08aplinkosauga'!F53+'09ž.ū.'!F39+'10verslas'!F32+'11valdym.'!F78</f>
        <v>35034.100000000006</v>
      </c>
      <c r="G12" s="220">
        <f>+'01šviet.'!G69+'02sveikat.'!G67+'03social.'!G88+'04sport.'!G51+'05kultura'!G94+'06turizm_paveld'!G60+'07Infrastr.'!G168+'08aplinkosauga'!G53+'09ž.ū.'!G39+'10verslas'!G32+'11valdym.'!G78</f>
        <v>41767.199999999997</v>
      </c>
      <c r="H12" s="220">
        <f>+'01šviet.'!H69+'02sveikat.'!H67+'03social.'!H88+'04sport.'!H51+'05kultura'!H94+'06turizm_paveld'!H60+'07Infrastr.'!H168+'08aplinkosauga'!H53+'09ž.ū.'!H39+'10verslas'!H32+'11valdym.'!H78</f>
        <v>45041.8</v>
      </c>
      <c r="I12" s="220">
        <f>+'01šviet.'!I69+'02sveikat.'!I67+'03social.'!I88+'04sport.'!I51+'05kultura'!I94+'06turizm_paveld'!I60+'07Infrastr.'!I168+'08aplinkosauga'!I53+'09ž.ū.'!I39+'10verslas'!I32+'11valdym.'!I78</f>
        <v>47287.100000000006</v>
      </c>
    </row>
    <row r="13" spans="1:9" ht="20.25" customHeight="1" x14ac:dyDescent="0.25">
      <c r="A13" s="948" t="s">
        <v>924</v>
      </c>
      <c r="B13" s="949"/>
      <c r="C13" s="949"/>
      <c r="D13" s="949"/>
      <c r="E13" s="950"/>
      <c r="F13" s="220">
        <f>+'01šviet.'!F70+'02sveikat.'!F68+'03social.'!F89+'04sport.'!F52+'05kultura'!F95+'06turizm_paveld'!F61+'07Infrastr.'!F169+'08aplinkosauga'!F54+'09ž.ū.'!F40+'10verslas'!F33+'11valdym.'!F79</f>
        <v>23788.600000000002</v>
      </c>
      <c r="G13" s="220">
        <f>+'01šviet.'!G70+'02sveikat.'!G68+'03social.'!G89+'04sport.'!G52+'05kultura'!G95+'06turizm_paveld'!G61+'07Infrastr.'!G169+'08aplinkosauga'!G54+'09ž.ū.'!G40+'10verslas'!G33+'11valdym.'!G79</f>
        <v>26155</v>
      </c>
      <c r="H13" s="220">
        <f>+'01šviet.'!H70+'02sveikat.'!H68+'03social.'!H89+'04sport.'!H52+'05kultura'!H95+'06turizm_paveld'!H61+'07Infrastr.'!H169+'08aplinkosauga'!H54+'09ž.ū.'!H40+'10verslas'!H33+'11valdym.'!H79</f>
        <v>26645.5</v>
      </c>
      <c r="I13" s="220">
        <f>+'01šviet.'!I70+'02sveikat.'!I68+'03social.'!I89+'04sport.'!I52+'05kultura'!I95+'06turizm_paveld'!I61+'07Infrastr.'!I169+'08aplinkosauga'!I54+'09ž.ū.'!I40+'10verslas'!I33+'11valdym.'!I79</f>
        <v>26986.299999999996</v>
      </c>
    </row>
    <row r="14" spans="1:9" ht="20.25" customHeight="1" x14ac:dyDescent="0.25">
      <c r="A14" s="948" t="s">
        <v>925</v>
      </c>
      <c r="B14" s="949"/>
      <c r="C14" s="949"/>
      <c r="D14" s="949"/>
      <c r="E14" s="950"/>
      <c r="F14" s="220">
        <f>+'01šviet.'!F71+'02sveikat.'!F69+'03social.'!F90+'04sport.'!F53+'05kultura'!F96+'06turizm_paveld'!F62+'07Infrastr.'!F170+'08aplinkosauga'!F55+'09ž.ū.'!F41+'10verslas'!F34+'11valdym.'!F80</f>
        <v>285.89999999999998</v>
      </c>
      <c r="G14" s="220">
        <f>+'01šviet.'!G71+'02sveikat.'!G69+'03social.'!G90+'04sport.'!G53+'05kultura'!G96+'06turizm_paveld'!G62+'07Infrastr.'!G170+'08aplinkosauga'!G55+'09ž.ū.'!G41+'10verslas'!G34+'11valdym.'!G80</f>
        <v>455.50000000000006</v>
      </c>
      <c r="H14" s="220">
        <f>+'01šviet.'!H71+'02sveikat.'!H69+'03social.'!H90+'04sport.'!H53+'05kultura'!H96+'06turizm_paveld'!H62+'07Infrastr.'!H170+'08aplinkosauga'!H55+'09ž.ū.'!H41+'10verslas'!H34+'11valdym.'!H80</f>
        <v>426.5</v>
      </c>
      <c r="I14" s="220">
        <f>+'01šviet.'!I71+'02sveikat.'!I69+'03social.'!I90+'04sport.'!I53+'05kultura'!I96+'06turizm_paveld'!I62+'07Infrastr.'!I170+'08aplinkosauga'!I55+'09ž.ū.'!I41+'10verslas'!I34+'11valdym.'!I80</f>
        <v>421.5</v>
      </c>
    </row>
    <row r="15" spans="1:9" ht="20.25" customHeight="1" x14ac:dyDescent="0.25">
      <c r="A15" s="948" t="s">
        <v>926</v>
      </c>
      <c r="B15" s="949"/>
      <c r="C15" s="949"/>
      <c r="D15" s="949"/>
      <c r="E15" s="950"/>
      <c r="F15" s="220">
        <f>+'01šviet.'!F72+'02sveikat.'!F70+'03social.'!F91+'04sport.'!F54+'05kultura'!F97+'06turizm_paveld'!F63+'07Infrastr.'!F171+'08aplinkosauga'!F56+'09ž.ū.'!F42+'10verslas'!F35+'11valdym.'!F81</f>
        <v>1427.3000000000002</v>
      </c>
      <c r="G15" s="220">
        <f>+'01šviet.'!G72+'02sveikat.'!G70+'03social.'!G91+'04sport.'!G54+'05kultura'!G97+'06turizm_paveld'!G63+'07Infrastr.'!G171+'08aplinkosauga'!G56+'09ž.ū.'!G42+'10verslas'!G35+'11valdym.'!G81</f>
        <v>1884.8999999999999</v>
      </c>
      <c r="H15" s="220">
        <f>+'01šviet.'!H72+'02sveikat.'!H70+'03social.'!H91+'04sport.'!H54+'05kultura'!H97+'06turizm_paveld'!H63+'07Infrastr.'!H171+'08aplinkosauga'!H56+'09ž.ū.'!H42+'10verslas'!H35+'11valdym.'!H81</f>
        <v>1889.6</v>
      </c>
      <c r="I15" s="220">
        <f>+'01šviet.'!I72+'02sveikat.'!I70+'03social.'!I91+'04sport.'!I54+'05kultura'!I97+'06turizm_paveld'!I63+'07Infrastr.'!I171+'08aplinkosauga'!I56+'09ž.ū.'!I42+'10verslas'!I35+'11valdym.'!I81</f>
        <v>1893.6</v>
      </c>
    </row>
    <row r="16" spans="1:9" ht="20.25" customHeight="1" x14ac:dyDescent="0.25">
      <c r="A16" s="948" t="s">
        <v>927</v>
      </c>
      <c r="B16" s="949"/>
      <c r="C16" s="949"/>
      <c r="D16" s="949"/>
      <c r="E16" s="950"/>
      <c r="F16" s="220">
        <f>+'01šviet.'!F73+'02sveikat.'!F71+'03social.'!F92+'04sport.'!F55+'05kultura'!F98+'06turizm_paveld'!F64+'07Infrastr.'!F172+'08aplinkosauga'!F57+'09ž.ū.'!F43+'10verslas'!F36+'11valdym.'!F82</f>
        <v>1970.2</v>
      </c>
      <c r="G16" s="220">
        <f>+'01šviet.'!G73+'02sveikat.'!G71+'03social.'!G92+'04sport.'!G55+'05kultura'!G98+'06turizm_paveld'!G64+'07Infrastr.'!G172+'08aplinkosauga'!G57+'09ž.ū.'!G43+'10verslas'!G36+'11valdym.'!G82</f>
        <v>1569.7</v>
      </c>
      <c r="H16" s="220">
        <f>+'01šviet.'!H73+'02sveikat.'!H71+'03social.'!H92+'04sport.'!H55+'05kultura'!H98+'06turizm_paveld'!H64+'07Infrastr.'!H172+'08aplinkosauga'!H57+'09ž.ū.'!H43+'10verslas'!H36+'11valdym.'!H82</f>
        <v>2902.6</v>
      </c>
      <c r="I16" s="220">
        <f>+'01šviet.'!I73+'02sveikat.'!I71+'03social.'!I92+'04sport.'!I55+'05kultura'!I98+'06turizm_paveld'!I64+'07Infrastr.'!I172+'08aplinkosauga'!I57+'09ž.ū.'!I43+'10verslas'!I36+'11valdym.'!I82</f>
        <v>1415.6</v>
      </c>
    </row>
    <row r="17" spans="1:9" ht="20.25" customHeight="1" x14ac:dyDescent="0.25">
      <c r="A17" s="948" t="s">
        <v>928</v>
      </c>
      <c r="B17" s="949"/>
      <c r="C17" s="949"/>
      <c r="D17" s="949"/>
      <c r="E17" s="950"/>
      <c r="F17" s="220">
        <f>+'01šviet.'!F74+'02sveikat.'!F72+'03social.'!F93+'04sport.'!F56+'05kultura'!F99+'06turizm_paveld'!F65+'07Infrastr.'!F173+'08aplinkosauga'!F58+'09ž.ū.'!F44+'10verslas'!F37+'11valdym.'!F83</f>
        <v>2320.6999999999998</v>
      </c>
      <c r="G17" s="220">
        <f>+'01šviet.'!G74+'02sveikat.'!G72+'03social.'!G93+'04sport.'!G56+'05kultura'!G99+'06turizm_paveld'!G65+'07Infrastr.'!G173+'08aplinkosauga'!G58+'09ž.ū.'!G44+'10verslas'!G37+'11valdym.'!G83</f>
        <v>3000</v>
      </c>
      <c r="H17" s="220">
        <f>+'01šviet.'!H74+'02sveikat.'!H72+'03social.'!H93+'04sport.'!H56+'05kultura'!H99+'06turizm_paveld'!H65+'07Infrastr.'!H173+'08aplinkosauga'!H58+'09ž.ū.'!H44+'10verslas'!H37+'11valdym.'!H83</f>
        <v>3000</v>
      </c>
      <c r="I17" s="220">
        <f>+'01šviet.'!I74+'02sveikat.'!I72+'03social.'!I93+'04sport.'!I56+'05kultura'!I99+'06turizm_paveld'!I65+'07Infrastr.'!I173+'08aplinkosauga'!I58+'09ž.ū.'!I44+'10verslas'!I37+'11valdym.'!I83</f>
        <v>3120</v>
      </c>
    </row>
    <row r="18" spans="1:9" ht="20.25" customHeight="1" x14ac:dyDescent="0.25">
      <c r="A18" s="957" t="s">
        <v>19</v>
      </c>
      <c r="B18" s="958"/>
      <c r="C18" s="958"/>
      <c r="D18" s="958"/>
      <c r="E18" s="959"/>
      <c r="F18" s="57">
        <f>+'01šviet.'!F75+'02sveikat.'!F73+'03social.'!F94+'04sport.'!F57+'05kultura'!F100+'06turizm_paveld'!F66+'07Infrastr.'!F174+'08aplinkosauga'!F59+'09ž.ū.'!F45+'10verslas'!F38+'11valdym.'!F84</f>
        <v>20574.100000000002</v>
      </c>
      <c r="G18" s="57">
        <f>+'01šviet.'!G75+'02sveikat.'!G73+'03social.'!G94+'04sport.'!G57+'05kultura'!G100+'06turizm_paveld'!G66+'07Infrastr.'!G174+'08aplinkosauga'!G59+'09ž.ū.'!G45+'10verslas'!G38+'11valdym.'!G84</f>
        <v>22264.000000000004</v>
      </c>
      <c r="H18" s="57">
        <f>+'01šviet.'!H75+'02sveikat.'!H73+'03social.'!H94+'04sport.'!H57+'05kultura'!H100+'06turizm_paveld'!H66+'07Infrastr.'!H174+'08aplinkosauga'!H59+'09ž.ū.'!H45+'10verslas'!H38+'11valdym.'!H84</f>
        <v>17278.300000000003</v>
      </c>
      <c r="I18" s="57">
        <f>+'01šviet.'!I75+'02sveikat.'!I73+'03social.'!I94+'04sport.'!I57+'05kultura'!I100+'06turizm_paveld'!I66+'07Infrastr.'!I174+'08aplinkosauga'!I59+'09ž.ū.'!I45+'10verslas'!I38+'11valdym.'!I84</f>
        <v>15680.300000000001</v>
      </c>
    </row>
    <row r="19" spans="1:9" ht="20.25" customHeight="1" x14ac:dyDescent="0.25">
      <c r="A19" s="948" t="s">
        <v>929</v>
      </c>
      <c r="B19" s="949"/>
      <c r="C19" s="949"/>
      <c r="D19" s="949"/>
      <c r="E19" s="950"/>
      <c r="F19" s="220">
        <f>+'01šviet.'!F76+'02sveikat.'!F74+'03social.'!F95+'04sport.'!F58+'05kultura'!F101+'06turizm_paveld'!F67+'07Infrastr.'!F175+'08aplinkosauga'!F60+'09ž.ū.'!F46+'10verslas'!F39+'11valdym.'!F85</f>
        <v>5847</v>
      </c>
      <c r="G19" s="220">
        <f>+'01šviet.'!G76+'02sveikat.'!G74+'03social.'!G95+'04sport.'!G58+'05kultura'!G101+'06turizm_paveld'!G67+'07Infrastr.'!G175+'08aplinkosauga'!G60+'09ž.ū.'!G46+'10verslas'!G39+'11valdym.'!G85</f>
        <v>4580.2</v>
      </c>
      <c r="H19" s="220">
        <f>+'01šviet.'!H76+'02sveikat.'!H74+'03social.'!H95+'04sport.'!H58+'05kultura'!H101+'06turizm_paveld'!H67+'07Infrastr.'!H175+'08aplinkosauga'!H60+'09ž.ū.'!H46+'10verslas'!H39+'11valdym.'!H85</f>
        <v>1348.2</v>
      </c>
      <c r="I19" s="220">
        <f>+'01šviet.'!I76+'02sveikat.'!I74+'03social.'!I95+'04sport.'!I58+'05kultura'!I101+'06turizm_paveld'!I67+'07Infrastr.'!I175+'08aplinkosauga'!I60+'09ž.ū.'!I46+'10verslas'!I39+'11valdym.'!I85</f>
        <v>1470.2</v>
      </c>
    </row>
    <row r="20" spans="1:9" ht="20.25" customHeight="1" x14ac:dyDescent="0.25">
      <c r="A20" s="948" t="s">
        <v>930</v>
      </c>
      <c r="B20" s="949"/>
      <c r="C20" s="949"/>
      <c r="D20" s="949"/>
      <c r="E20" s="950"/>
      <c r="F20" s="220">
        <f>+'01šviet.'!F77+'02sveikat.'!F75+'03social.'!F96+'04sport.'!F59+'05kultura'!F102+'06turizm_paveld'!F68+'07Infrastr.'!F176+'08aplinkosauga'!F61+'09ž.ū.'!F47+'10verslas'!F40+'11valdym.'!F86</f>
        <v>12386.800000000001</v>
      </c>
      <c r="G20" s="220">
        <f>+'01šviet.'!G77+'02sveikat.'!G75+'03social.'!G96+'04sport.'!G59+'05kultura'!G102+'06turizm_paveld'!G68+'07Infrastr.'!G176+'08aplinkosauga'!G61+'09ž.ū.'!G47+'10verslas'!G40+'11valdym.'!G86</f>
        <v>16431.7</v>
      </c>
      <c r="H20" s="220">
        <f>+'01šviet.'!H77+'02sveikat.'!H75+'03social.'!H96+'04sport.'!H59+'05kultura'!H102+'06turizm_paveld'!H68+'07Infrastr.'!H176+'08aplinkosauga'!H61+'09ž.ū.'!H47+'10verslas'!H40+'11valdym.'!H86</f>
        <v>15158.400000000001</v>
      </c>
      <c r="I20" s="220">
        <f>+'01šviet.'!I77+'02sveikat.'!I75+'03social.'!I96+'04sport.'!I59+'05kultura'!I102+'06turizm_paveld'!I68+'07Infrastr.'!I176+'08aplinkosauga'!I61+'09ž.ū.'!I47+'10verslas'!I40+'11valdym.'!I86</f>
        <v>13675.400000000001</v>
      </c>
    </row>
    <row r="21" spans="1:9" ht="20.25" customHeight="1" x14ac:dyDescent="0.25">
      <c r="A21" s="948" t="s">
        <v>931</v>
      </c>
      <c r="B21" s="949"/>
      <c r="C21" s="949"/>
      <c r="D21" s="949"/>
      <c r="E21" s="950"/>
      <c r="F21" s="220">
        <f>+'01šviet.'!F78+'02sveikat.'!F76+'03social.'!F97+'04sport.'!F60+'05kultura'!F103+'06turizm_paveld'!F69+'07Infrastr.'!F177+'08aplinkosauga'!F62+'09ž.ū.'!F48+'10verslas'!F41+'11valdym.'!F87</f>
        <v>2232.9</v>
      </c>
      <c r="G21" s="220">
        <f>+'01šviet.'!G78+'02sveikat.'!G76+'03social.'!G97+'04sport.'!G60+'05kultura'!G103+'06turizm_paveld'!G69+'07Infrastr.'!G177+'08aplinkosauga'!G62+'09ž.ū.'!G48+'10verslas'!G41+'11valdym.'!G87</f>
        <v>1215.9000000000001</v>
      </c>
      <c r="H21" s="220">
        <f>+'01šviet.'!H78+'02sveikat.'!H76+'03social.'!H97+'04sport.'!H60+'05kultura'!H103+'06turizm_paveld'!H69+'07Infrastr.'!H177+'08aplinkosauga'!H62+'09ž.ū.'!H48+'10verslas'!H41+'11valdym.'!H87</f>
        <v>771.7</v>
      </c>
      <c r="I21" s="220">
        <f>+'01šviet.'!I78+'02sveikat.'!I76+'03social.'!I97+'04sport.'!I60+'05kultura'!I103+'06turizm_paveld'!I69+'07Infrastr.'!I177+'08aplinkosauga'!I62+'09ž.ū.'!I48+'10verslas'!I41+'11valdym.'!I87</f>
        <v>534.70000000000005</v>
      </c>
    </row>
    <row r="22" spans="1:9" ht="20.25" customHeight="1" x14ac:dyDescent="0.25">
      <c r="A22" s="948" t="s">
        <v>932</v>
      </c>
      <c r="B22" s="949"/>
      <c r="C22" s="949"/>
      <c r="D22" s="949"/>
      <c r="E22" s="950"/>
      <c r="F22" s="220">
        <f>+'01šviet.'!F79+'02sveikat.'!F77+'03social.'!F98+'04sport.'!F61+'05kultura'!F104+'06turizm_paveld'!F70+'07Infrastr.'!F178+'08aplinkosauga'!F63+'09ž.ū.'!F49+'10verslas'!F42+'11valdym.'!F88</f>
        <v>107.39999999999999</v>
      </c>
      <c r="G22" s="220">
        <f>+'01šviet.'!G79+'02sveikat.'!G77+'03social.'!G98+'04sport.'!G61+'05kultura'!G104+'06turizm_paveld'!G70+'07Infrastr.'!G178+'08aplinkosauga'!G63+'09ž.ū.'!G49+'10verslas'!G42+'11valdym.'!G88</f>
        <v>36.200000000000003</v>
      </c>
      <c r="H22" s="220">
        <f>+'01šviet.'!H79+'02sveikat.'!H77+'03social.'!H98+'04sport.'!H61+'05kultura'!H104+'06turizm_paveld'!H70+'07Infrastr.'!H178+'08aplinkosauga'!H63+'09ž.ū.'!H49+'10verslas'!H42+'11valdym.'!H88</f>
        <v>0</v>
      </c>
      <c r="I22" s="220">
        <f>+'01šviet.'!I79+'02sveikat.'!I77+'03social.'!I98+'04sport.'!I61+'05kultura'!I104+'06turizm_paveld'!I70+'07Infrastr.'!I178+'08aplinkosauga'!I63+'09ž.ū.'!I49+'10verslas'!I42+'11valdym.'!I88</f>
        <v>0</v>
      </c>
    </row>
  </sheetData>
  <mergeCells count="20">
    <mergeCell ref="A21:E21"/>
    <mergeCell ref="A11:E11"/>
    <mergeCell ref="A14:E14"/>
    <mergeCell ref="A22:E22"/>
    <mergeCell ref="A13:E13"/>
    <mergeCell ref="A19:E19"/>
    <mergeCell ref="A17:E17"/>
    <mergeCell ref="A20:E20"/>
    <mergeCell ref="A16:E16"/>
    <mergeCell ref="A18:E18"/>
    <mergeCell ref="A2:I2"/>
    <mergeCell ref="I4:I8"/>
    <mergeCell ref="A4:E8"/>
    <mergeCell ref="A10:E10"/>
    <mergeCell ref="A15:E15"/>
    <mergeCell ref="H4:H8"/>
    <mergeCell ref="G4:G8"/>
    <mergeCell ref="A12:E12"/>
    <mergeCell ref="A9:E9"/>
    <mergeCell ref="F4:F8"/>
  </mergeCells>
  <pageMargins left="0.78740157480314965" right="0.19685039370078741" top="0.19685039370078741" bottom="0.19685039370078741" header="0" footer="0"/>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77"/>
  <sheetViews>
    <sheetView zoomScale="85" zoomScaleNormal="85" workbookViewId="0">
      <pane xSplit="10" ySplit="7" topLeftCell="K8" activePane="bottomRight" state="frozen"/>
      <selection activeCell="R94" sqref="R94"/>
      <selection pane="topRight" activeCell="R94" sqref="R94"/>
      <selection pane="bottomLeft" activeCell="R94" sqref="R94"/>
      <selection pane="bottomRight" activeCell="D4" sqref="D4:D8"/>
    </sheetView>
  </sheetViews>
  <sheetFormatPr defaultColWidth="9.109375" defaultRowHeight="30" customHeight="1" x14ac:dyDescent="0.25"/>
  <cols>
    <col min="1" max="1" width="3.5546875" style="200" customWidth="1"/>
    <col min="2" max="2" width="3.33203125" style="4" customWidth="1"/>
    <col min="3" max="3" width="3.44140625" style="4" customWidth="1"/>
    <col min="4" max="4" width="40.5546875" style="4" customWidth="1"/>
    <col min="5" max="5" width="6.44140625" style="4" customWidth="1"/>
    <col min="6" max="6" width="12.88671875" style="4" customWidth="1"/>
    <col min="7" max="9" width="12.88671875" style="158" customWidth="1"/>
    <col min="10" max="10" width="28.44140625" style="4" customWidth="1"/>
    <col min="11" max="11" width="7.5546875" style="285" customWidth="1"/>
    <col min="12" max="13" width="6.33203125" style="285" customWidth="1"/>
    <col min="14" max="16384" width="9.109375" style="4"/>
  </cols>
  <sheetData>
    <row r="1" spans="1:13" ht="16.5" customHeight="1" x14ac:dyDescent="0.25">
      <c r="A1" s="286"/>
      <c r="B1" s="287"/>
      <c r="C1" s="287"/>
      <c r="D1" s="287"/>
      <c r="E1" s="287"/>
      <c r="F1" s="287"/>
      <c r="G1" s="287"/>
      <c r="H1" s="287"/>
      <c r="I1" s="287"/>
      <c r="J1" s="287"/>
      <c r="K1" s="607" t="s">
        <v>973</v>
      </c>
      <c r="L1" s="607"/>
      <c r="M1" s="607"/>
    </row>
    <row r="2" spans="1:13" ht="18.75" customHeight="1" x14ac:dyDescent="0.25">
      <c r="A2" s="629" t="s">
        <v>787</v>
      </c>
      <c r="B2" s="629"/>
      <c r="C2" s="629"/>
      <c r="D2" s="629"/>
      <c r="E2" s="629"/>
      <c r="F2" s="629"/>
      <c r="G2" s="629"/>
      <c r="H2" s="629"/>
      <c r="I2" s="629"/>
      <c r="J2" s="629"/>
      <c r="K2" s="609"/>
      <c r="L2" s="609"/>
      <c r="M2" s="609"/>
    </row>
    <row r="3" spans="1:13" ht="18.75" customHeight="1" x14ac:dyDescent="0.25">
      <c r="A3" s="288"/>
      <c r="B3" s="288"/>
      <c r="C3" s="288"/>
      <c r="D3" s="288"/>
      <c r="E3" s="288"/>
      <c r="F3" s="288"/>
      <c r="G3" s="288"/>
      <c r="H3" s="288"/>
      <c r="I3" s="288"/>
      <c r="J3" s="610" t="s">
        <v>276</v>
      </c>
      <c r="K3" s="610"/>
      <c r="L3" s="610"/>
      <c r="M3" s="610"/>
    </row>
    <row r="4" spans="1:13" ht="33" customHeight="1" x14ac:dyDescent="0.25">
      <c r="A4" s="584" t="s">
        <v>161</v>
      </c>
      <c r="B4" s="584" t="s">
        <v>162</v>
      </c>
      <c r="C4" s="584" t="s">
        <v>163</v>
      </c>
      <c r="D4" s="596" t="s">
        <v>164</v>
      </c>
      <c r="E4" s="584" t="s">
        <v>160</v>
      </c>
      <c r="F4" s="583" t="s">
        <v>783</v>
      </c>
      <c r="G4" s="583" t="s">
        <v>456</v>
      </c>
      <c r="H4" s="583" t="s">
        <v>686</v>
      </c>
      <c r="I4" s="583" t="s">
        <v>781</v>
      </c>
      <c r="J4" s="611" t="s">
        <v>165</v>
      </c>
      <c r="K4" s="612"/>
      <c r="L4" s="612"/>
      <c r="M4" s="613"/>
    </row>
    <row r="5" spans="1:13" ht="20.25" hidden="1" customHeight="1" x14ac:dyDescent="0.25">
      <c r="A5" s="584"/>
      <c r="B5" s="584"/>
      <c r="C5" s="584"/>
      <c r="D5" s="596"/>
      <c r="E5" s="584"/>
      <c r="F5" s="583"/>
      <c r="G5" s="583"/>
      <c r="H5" s="583"/>
      <c r="I5" s="583"/>
      <c r="J5" s="583" t="s">
        <v>166</v>
      </c>
      <c r="K5" s="279"/>
      <c r="L5" s="279"/>
      <c r="M5" s="279"/>
    </row>
    <row r="6" spans="1:13" ht="30" customHeight="1" x14ac:dyDescent="0.25">
      <c r="A6" s="584"/>
      <c r="B6" s="584"/>
      <c r="C6" s="584"/>
      <c r="D6" s="596"/>
      <c r="E6" s="584"/>
      <c r="F6" s="583"/>
      <c r="G6" s="583"/>
      <c r="H6" s="583"/>
      <c r="I6" s="583"/>
      <c r="J6" s="583"/>
      <c r="K6" s="608" t="s">
        <v>458</v>
      </c>
      <c r="L6" s="608" t="s">
        <v>688</v>
      </c>
      <c r="M6" s="608" t="s">
        <v>786</v>
      </c>
    </row>
    <row r="7" spans="1:13" ht="69.75" customHeight="1" x14ac:dyDescent="0.25">
      <c r="A7" s="584"/>
      <c r="B7" s="584"/>
      <c r="C7" s="584"/>
      <c r="D7" s="596"/>
      <c r="E7" s="584"/>
      <c r="F7" s="583"/>
      <c r="G7" s="583"/>
      <c r="H7" s="583"/>
      <c r="I7" s="583"/>
      <c r="J7" s="583"/>
      <c r="K7" s="608"/>
      <c r="L7" s="608"/>
      <c r="M7" s="608"/>
    </row>
    <row r="8" spans="1:13" ht="13.5" customHeight="1" x14ac:dyDescent="0.25">
      <c r="A8" s="584"/>
      <c r="B8" s="584"/>
      <c r="C8" s="584"/>
      <c r="D8" s="596"/>
      <c r="E8" s="584"/>
      <c r="F8" s="583"/>
      <c r="G8" s="583"/>
      <c r="H8" s="583"/>
      <c r="I8" s="583"/>
      <c r="J8" s="583"/>
      <c r="K8" s="608"/>
      <c r="L8" s="608"/>
      <c r="M8" s="608"/>
    </row>
    <row r="9" spans="1:13" ht="26.25" customHeight="1" x14ac:dyDescent="0.25">
      <c r="A9" s="595" t="s">
        <v>301</v>
      </c>
      <c r="B9" s="595"/>
      <c r="C9" s="595"/>
      <c r="D9" s="595"/>
      <c r="E9" s="595"/>
      <c r="F9" s="595"/>
      <c r="G9" s="595"/>
      <c r="H9" s="595"/>
      <c r="I9" s="595"/>
      <c r="J9" s="595"/>
      <c r="K9" s="283"/>
      <c r="L9" s="283"/>
      <c r="M9" s="283"/>
    </row>
    <row r="10" spans="1:13" ht="16.5" customHeight="1" x14ac:dyDescent="0.25">
      <c r="A10" s="392" t="s">
        <v>175</v>
      </c>
      <c r="B10" s="600" t="s">
        <v>489</v>
      </c>
      <c r="C10" s="600"/>
      <c r="D10" s="600"/>
      <c r="E10" s="600"/>
      <c r="F10" s="600"/>
      <c r="G10" s="600"/>
      <c r="H10" s="600"/>
      <c r="I10" s="600"/>
      <c r="J10" s="600"/>
      <c r="K10" s="392"/>
      <c r="L10" s="392"/>
      <c r="M10" s="392"/>
    </row>
    <row r="11" spans="1:13" ht="17.25" customHeight="1" x14ac:dyDescent="0.25">
      <c r="A11" s="392" t="s">
        <v>175</v>
      </c>
      <c r="B11" s="392" t="s">
        <v>175</v>
      </c>
      <c r="C11" s="600" t="s">
        <v>488</v>
      </c>
      <c r="D11" s="600"/>
      <c r="E11" s="600"/>
      <c r="F11" s="600"/>
      <c r="G11" s="600"/>
      <c r="H11" s="600"/>
      <c r="I11" s="600"/>
      <c r="J11" s="600"/>
      <c r="K11" s="392"/>
      <c r="L11" s="392"/>
      <c r="M11" s="392"/>
    </row>
    <row r="12" spans="1:13" ht="45" customHeight="1" x14ac:dyDescent="0.25">
      <c r="A12" s="390" t="s">
        <v>175</v>
      </c>
      <c r="B12" s="390" t="s">
        <v>175</v>
      </c>
      <c r="C12" s="390" t="s">
        <v>175</v>
      </c>
      <c r="D12" s="399" t="s">
        <v>490</v>
      </c>
      <c r="E12" s="399" t="s">
        <v>187</v>
      </c>
      <c r="F12" s="164">
        <v>57.6</v>
      </c>
      <c r="G12" s="164">
        <v>87.3</v>
      </c>
      <c r="H12" s="164">
        <v>70</v>
      </c>
      <c r="I12" s="164">
        <v>70</v>
      </c>
      <c r="J12" s="399" t="s">
        <v>286</v>
      </c>
      <c r="K12" s="389">
        <v>100</v>
      </c>
      <c r="L12" s="389">
        <v>100</v>
      </c>
      <c r="M12" s="389">
        <v>100</v>
      </c>
    </row>
    <row r="13" spans="1:13" ht="27.75" customHeight="1" x14ac:dyDescent="0.25">
      <c r="A13" s="597" t="s">
        <v>175</v>
      </c>
      <c r="B13" s="597" t="s">
        <v>175</v>
      </c>
      <c r="C13" s="597" t="s">
        <v>176</v>
      </c>
      <c r="D13" s="599" t="s">
        <v>426</v>
      </c>
      <c r="E13" s="402" t="s">
        <v>2</v>
      </c>
      <c r="F13" s="91">
        <v>58.3</v>
      </c>
      <c r="G13" s="91">
        <v>63.7</v>
      </c>
      <c r="H13" s="91">
        <v>66</v>
      </c>
      <c r="I13" s="91">
        <v>76</v>
      </c>
      <c r="J13" s="594" t="s">
        <v>137</v>
      </c>
      <c r="K13" s="606" t="s">
        <v>360</v>
      </c>
      <c r="L13" s="606" t="s">
        <v>952</v>
      </c>
      <c r="M13" s="606" t="s">
        <v>952</v>
      </c>
    </row>
    <row r="14" spans="1:13" ht="25.5" customHeight="1" x14ac:dyDescent="0.25">
      <c r="A14" s="597"/>
      <c r="B14" s="597"/>
      <c r="C14" s="597"/>
      <c r="D14" s="599"/>
      <c r="E14" s="402" t="s">
        <v>18</v>
      </c>
      <c r="F14" s="91">
        <v>487.1</v>
      </c>
      <c r="G14" s="91">
        <v>543.5</v>
      </c>
      <c r="H14" s="91">
        <v>545</v>
      </c>
      <c r="I14" s="91">
        <v>550</v>
      </c>
      <c r="J14" s="594"/>
      <c r="K14" s="606"/>
      <c r="L14" s="606"/>
      <c r="M14" s="606"/>
    </row>
    <row r="15" spans="1:13" ht="22.5" customHeight="1" x14ac:dyDescent="0.25">
      <c r="A15" s="597"/>
      <c r="B15" s="597"/>
      <c r="C15" s="597"/>
      <c r="D15" s="599"/>
      <c r="E15" s="402" t="s">
        <v>22</v>
      </c>
      <c r="F15" s="91">
        <v>6.7</v>
      </c>
      <c r="G15" s="91">
        <v>11.8</v>
      </c>
      <c r="H15" s="91">
        <v>11.8</v>
      </c>
      <c r="I15" s="91">
        <v>11.8</v>
      </c>
      <c r="J15" s="594"/>
      <c r="K15" s="606"/>
      <c r="L15" s="606"/>
      <c r="M15" s="606"/>
    </row>
    <row r="16" spans="1:13" ht="33.75" customHeight="1" x14ac:dyDescent="0.25">
      <c r="A16" s="390" t="s">
        <v>175</v>
      </c>
      <c r="B16" s="390" t="s">
        <v>175</v>
      </c>
      <c r="C16" s="390" t="s">
        <v>177</v>
      </c>
      <c r="D16" s="118" t="s">
        <v>279</v>
      </c>
      <c r="E16" s="402" t="s">
        <v>18</v>
      </c>
      <c r="F16" s="91">
        <v>2.9</v>
      </c>
      <c r="G16" s="91">
        <v>2.5</v>
      </c>
      <c r="H16" s="91">
        <v>2.5</v>
      </c>
      <c r="I16" s="91">
        <v>2.5</v>
      </c>
      <c r="J16" s="202" t="s">
        <v>298</v>
      </c>
      <c r="K16" s="229">
        <v>60</v>
      </c>
      <c r="L16" s="229">
        <v>60</v>
      </c>
      <c r="M16" s="229">
        <v>60</v>
      </c>
    </row>
    <row r="17" spans="1:13" ht="21.75" customHeight="1" x14ac:dyDescent="0.25">
      <c r="A17" s="597" t="s">
        <v>175</v>
      </c>
      <c r="B17" s="597" t="s">
        <v>175</v>
      </c>
      <c r="C17" s="597" t="s">
        <v>178</v>
      </c>
      <c r="D17" s="599" t="s">
        <v>302</v>
      </c>
      <c r="E17" s="402" t="s">
        <v>2</v>
      </c>
      <c r="F17" s="91">
        <v>0.1</v>
      </c>
      <c r="G17" s="91">
        <v>7</v>
      </c>
      <c r="H17" s="91">
        <v>0</v>
      </c>
      <c r="I17" s="91">
        <v>0</v>
      </c>
      <c r="J17" s="594" t="s">
        <v>361</v>
      </c>
      <c r="K17" s="606">
        <v>4</v>
      </c>
      <c r="L17" s="606"/>
      <c r="M17" s="606"/>
    </row>
    <row r="18" spans="1:13" ht="21" customHeight="1" x14ac:dyDescent="0.25">
      <c r="A18" s="597"/>
      <c r="B18" s="597"/>
      <c r="C18" s="597"/>
      <c r="D18" s="599"/>
      <c r="E18" s="402" t="s">
        <v>4</v>
      </c>
      <c r="F18" s="91">
        <v>1.6</v>
      </c>
      <c r="G18" s="91">
        <v>7.4</v>
      </c>
      <c r="H18" s="91">
        <v>0</v>
      </c>
      <c r="I18" s="91">
        <v>0</v>
      </c>
      <c r="J18" s="594"/>
      <c r="K18" s="606"/>
      <c r="L18" s="606"/>
      <c r="M18" s="606"/>
    </row>
    <row r="19" spans="1:13" ht="21" customHeight="1" x14ac:dyDescent="0.25">
      <c r="A19" s="597"/>
      <c r="B19" s="597"/>
      <c r="C19" s="597"/>
      <c r="D19" s="599"/>
      <c r="E19" s="402" t="s">
        <v>5</v>
      </c>
      <c r="F19" s="91">
        <v>0.1</v>
      </c>
      <c r="G19" s="91">
        <v>0.7</v>
      </c>
      <c r="H19" s="91">
        <v>0</v>
      </c>
      <c r="I19" s="91">
        <v>0</v>
      </c>
      <c r="J19" s="594"/>
      <c r="K19" s="606"/>
      <c r="L19" s="606"/>
      <c r="M19" s="606"/>
    </row>
    <row r="20" spans="1:13" ht="39" customHeight="1" x14ac:dyDescent="0.25">
      <c r="A20" s="597" t="s">
        <v>175</v>
      </c>
      <c r="B20" s="597" t="s">
        <v>175</v>
      </c>
      <c r="C20" s="597" t="s">
        <v>179</v>
      </c>
      <c r="D20" s="599" t="s">
        <v>603</v>
      </c>
      <c r="E20" s="402" t="s">
        <v>2</v>
      </c>
      <c r="F20" s="91">
        <v>0</v>
      </c>
      <c r="G20" s="91">
        <v>0</v>
      </c>
      <c r="H20" s="91">
        <v>15</v>
      </c>
      <c r="I20" s="91">
        <v>19</v>
      </c>
      <c r="J20" s="603" t="s">
        <v>691</v>
      </c>
      <c r="K20" s="585"/>
      <c r="L20" s="585"/>
      <c r="M20" s="585" t="s">
        <v>832</v>
      </c>
    </row>
    <row r="21" spans="1:13" ht="39.75" customHeight="1" x14ac:dyDescent="0.25">
      <c r="A21" s="597"/>
      <c r="B21" s="597"/>
      <c r="C21" s="597"/>
      <c r="D21" s="599"/>
      <c r="E21" s="402" t="s">
        <v>4</v>
      </c>
      <c r="F21" s="91">
        <v>22</v>
      </c>
      <c r="G21" s="91">
        <v>40</v>
      </c>
      <c r="H21" s="91">
        <v>21</v>
      </c>
      <c r="I21" s="91">
        <v>0</v>
      </c>
      <c r="J21" s="604"/>
      <c r="K21" s="586"/>
      <c r="L21" s="586"/>
      <c r="M21" s="586"/>
    </row>
    <row r="22" spans="1:13" ht="35.25" customHeight="1" x14ac:dyDescent="0.25">
      <c r="A22" s="597" t="s">
        <v>175</v>
      </c>
      <c r="B22" s="597" t="s">
        <v>175</v>
      </c>
      <c r="C22" s="597" t="s">
        <v>180</v>
      </c>
      <c r="D22" s="599" t="s">
        <v>604</v>
      </c>
      <c r="E22" s="402" t="s">
        <v>2</v>
      </c>
      <c r="F22" s="91">
        <v>0</v>
      </c>
      <c r="G22" s="91">
        <v>35</v>
      </c>
      <c r="H22" s="91">
        <v>16</v>
      </c>
      <c r="I22" s="91">
        <v>0</v>
      </c>
      <c r="J22" s="603" t="s">
        <v>690</v>
      </c>
      <c r="K22" s="588"/>
      <c r="L22" s="588" t="s">
        <v>689</v>
      </c>
      <c r="M22" s="588"/>
    </row>
    <row r="23" spans="1:13" ht="42.75" customHeight="1" x14ac:dyDescent="0.25">
      <c r="A23" s="597"/>
      <c r="B23" s="597"/>
      <c r="C23" s="597"/>
      <c r="D23" s="599"/>
      <c r="E23" s="402" t="s">
        <v>4</v>
      </c>
      <c r="F23" s="91">
        <v>10</v>
      </c>
      <c r="G23" s="91">
        <v>100</v>
      </c>
      <c r="H23" s="91">
        <v>46</v>
      </c>
      <c r="I23" s="91">
        <v>0</v>
      </c>
      <c r="J23" s="604"/>
      <c r="K23" s="589"/>
      <c r="L23" s="589"/>
      <c r="M23" s="589"/>
    </row>
    <row r="24" spans="1:13" ht="42.75" customHeight="1" x14ac:dyDescent="0.25">
      <c r="A24" s="390" t="s">
        <v>175</v>
      </c>
      <c r="B24" s="390" t="s">
        <v>175</v>
      </c>
      <c r="C24" s="390" t="s">
        <v>181</v>
      </c>
      <c r="D24" s="399" t="s">
        <v>770</v>
      </c>
      <c r="E24" s="402" t="s">
        <v>18</v>
      </c>
      <c r="F24" s="91">
        <v>756.6</v>
      </c>
      <c r="G24" s="91">
        <v>300</v>
      </c>
      <c r="H24" s="91">
        <v>0</v>
      </c>
      <c r="I24" s="91">
        <v>0</v>
      </c>
      <c r="J24" s="398" t="s">
        <v>771</v>
      </c>
      <c r="K24" s="395" t="s">
        <v>788</v>
      </c>
      <c r="L24" s="395"/>
      <c r="M24" s="395"/>
    </row>
    <row r="25" spans="1:13" ht="15.75" customHeight="1" x14ac:dyDescent="0.25">
      <c r="A25" s="428" t="s">
        <v>175</v>
      </c>
      <c r="B25" s="430" t="s">
        <v>175</v>
      </c>
      <c r="C25" s="587" t="s">
        <v>167</v>
      </c>
      <c r="D25" s="587"/>
      <c r="E25" s="587"/>
      <c r="F25" s="143">
        <f>SUM(F12:F24)</f>
        <v>1403</v>
      </c>
      <c r="G25" s="143">
        <f>SUM(G12:G24)</f>
        <v>1198.9000000000001</v>
      </c>
      <c r="H25" s="143">
        <f>SUM(H12:H24)</f>
        <v>793.3</v>
      </c>
      <c r="I25" s="143">
        <f>SUM(I12:I24)</f>
        <v>729.3</v>
      </c>
      <c r="J25" s="431"/>
      <c r="K25" s="431"/>
      <c r="L25" s="431"/>
      <c r="M25" s="431"/>
    </row>
    <row r="26" spans="1:13" ht="15.75" customHeight="1" x14ac:dyDescent="0.25">
      <c r="A26" s="428" t="s">
        <v>175</v>
      </c>
      <c r="B26" s="587" t="s">
        <v>168</v>
      </c>
      <c r="C26" s="587"/>
      <c r="D26" s="587"/>
      <c r="E26" s="587"/>
      <c r="F26" s="143">
        <f t="shared" ref="F26:I26" si="0">+F25</f>
        <v>1403</v>
      </c>
      <c r="G26" s="143">
        <f t="shared" si="0"/>
        <v>1198.9000000000001</v>
      </c>
      <c r="H26" s="143">
        <f t="shared" si="0"/>
        <v>793.3</v>
      </c>
      <c r="I26" s="143">
        <f t="shared" si="0"/>
        <v>729.3</v>
      </c>
      <c r="J26" s="431"/>
      <c r="K26" s="431"/>
      <c r="L26" s="431"/>
      <c r="M26" s="431"/>
    </row>
    <row r="27" spans="1:13" ht="16.5" customHeight="1" x14ac:dyDescent="0.25">
      <c r="A27" s="392" t="s">
        <v>176</v>
      </c>
      <c r="B27" s="600" t="s">
        <v>493</v>
      </c>
      <c r="C27" s="600"/>
      <c r="D27" s="600"/>
      <c r="E27" s="600"/>
      <c r="F27" s="600"/>
      <c r="G27" s="600"/>
      <c r="H27" s="600"/>
      <c r="I27" s="600"/>
      <c r="J27" s="600"/>
      <c r="K27" s="392"/>
      <c r="L27" s="392"/>
      <c r="M27" s="392"/>
    </row>
    <row r="28" spans="1:13" ht="17.25" customHeight="1" x14ac:dyDescent="0.25">
      <c r="A28" s="392" t="s">
        <v>176</v>
      </c>
      <c r="B28" s="392" t="s">
        <v>175</v>
      </c>
      <c r="C28" s="600" t="s">
        <v>678</v>
      </c>
      <c r="D28" s="600"/>
      <c r="E28" s="600"/>
      <c r="F28" s="600"/>
      <c r="G28" s="600"/>
      <c r="H28" s="600"/>
      <c r="I28" s="600"/>
      <c r="J28" s="600"/>
      <c r="K28" s="392"/>
      <c r="L28" s="392"/>
      <c r="M28" s="392"/>
    </row>
    <row r="29" spans="1:13" ht="24.75" customHeight="1" x14ac:dyDescent="0.25">
      <c r="A29" s="598" t="s">
        <v>176</v>
      </c>
      <c r="B29" s="598" t="s">
        <v>175</v>
      </c>
      <c r="C29" s="598" t="s">
        <v>175</v>
      </c>
      <c r="D29" s="599" t="s">
        <v>945</v>
      </c>
      <c r="E29" s="402" t="s">
        <v>2</v>
      </c>
      <c r="F29" s="91">
        <v>20</v>
      </c>
      <c r="G29" s="91">
        <v>43.9</v>
      </c>
      <c r="H29" s="91">
        <v>20</v>
      </c>
      <c r="I29" s="91">
        <v>20</v>
      </c>
      <c r="J29" s="594" t="s">
        <v>293</v>
      </c>
      <c r="K29" s="601">
        <v>6</v>
      </c>
      <c r="L29" s="601">
        <v>6</v>
      </c>
      <c r="M29" s="601">
        <v>6</v>
      </c>
    </row>
    <row r="30" spans="1:13" ht="27" customHeight="1" x14ac:dyDescent="0.25">
      <c r="A30" s="598"/>
      <c r="B30" s="598"/>
      <c r="C30" s="598"/>
      <c r="D30" s="599"/>
      <c r="E30" s="402" t="s">
        <v>14</v>
      </c>
      <c r="F30" s="91">
        <v>5.4</v>
      </c>
      <c r="G30" s="91">
        <v>35.5</v>
      </c>
      <c r="H30" s="91">
        <v>47.2</v>
      </c>
      <c r="I30" s="91">
        <v>47.2</v>
      </c>
      <c r="J30" s="594"/>
      <c r="K30" s="602"/>
      <c r="L30" s="602"/>
      <c r="M30" s="602"/>
    </row>
    <row r="31" spans="1:13" ht="57.75" customHeight="1" x14ac:dyDescent="0.25">
      <c r="A31" s="391" t="s">
        <v>176</v>
      </c>
      <c r="B31" s="391" t="s">
        <v>175</v>
      </c>
      <c r="C31" s="391" t="s">
        <v>176</v>
      </c>
      <c r="D31" s="399" t="s">
        <v>351</v>
      </c>
      <c r="E31" s="399" t="s">
        <v>2</v>
      </c>
      <c r="F31" s="164">
        <v>40</v>
      </c>
      <c r="G31" s="164">
        <v>20</v>
      </c>
      <c r="H31" s="164">
        <v>20</v>
      </c>
      <c r="I31" s="164">
        <v>20</v>
      </c>
      <c r="J31" s="397" t="s">
        <v>350</v>
      </c>
      <c r="K31" s="389">
        <v>41</v>
      </c>
      <c r="L31" s="389">
        <v>41</v>
      </c>
      <c r="M31" s="389">
        <v>41</v>
      </c>
    </row>
    <row r="32" spans="1:13" ht="24" customHeight="1" x14ac:dyDescent="0.25">
      <c r="A32" s="598" t="s">
        <v>176</v>
      </c>
      <c r="B32" s="598" t="s">
        <v>175</v>
      </c>
      <c r="C32" s="598" t="s">
        <v>177</v>
      </c>
      <c r="D32" s="599" t="s">
        <v>401</v>
      </c>
      <c r="E32" s="399" t="s">
        <v>2</v>
      </c>
      <c r="F32" s="164">
        <v>42.9</v>
      </c>
      <c r="G32" s="164">
        <v>26.2</v>
      </c>
      <c r="H32" s="164">
        <v>0</v>
      </c>
      <c r="I32" s="164">
        <v>0</v>
      </c>
      <c r="J32" s="594" t="s">
        <v>287</v>
      </c>
      <c r="K32" s="592" t="s">
        <v>903</v>
      </c>
      <c r="L32" s="592"/>
      <c r="M32" s="592"/>
    </row>
    <row r="33" spans="1:13" ht="24" customHeight="1" x14ac:dyDescent="0.25">
      <c r="A33" s="598"/>
      <c r="B33" s="598"/>
      <c r="C33" s="598"/>
      <c r="D33" s="599"/>
      <c r="E33" s="399" t="s">
        <v>14</v>
      </c>
      <c r="F33" s="164">
        <v>1</v>
      </c>
      <c r="G33" s="164">
        <v>1</v>
      </c>
      <c r="H33" s="164">
        <v>0</v>
      </c>
      <c r="I33" s="164">
        <v>0</v>
      </c>
      <c r="J33" s="594"/>
      <c r="K33" s="593"/>
      <c r="L33" s="593"/>
      <c r="M33" s="593"/>
    </row>
    <row r="34" spans="1:13" ht="49.5" customHeight="1" x14ac:dyDescent="0.25">
      <c r="A34" s="391" t="s">
        <v>176</v>
      </c>
      <c r="B34" s="391" t="s">
        <v>175</v>
      </c>
      <c r="C34" s="391" t="s">
        <v>178</v>
      </c>
      <c r="D34" s="402" t="s">
        <v>402</v>
      </c>
      <c r="E34" s="399" t="s">
        <v>2</v>
      </c>
      <c r="F34" s="164">
        <v>10.3</v>
      </c>
      <c r="G34" s="164">
        <v>5.2</v>
      </c>
      <c r="H34" s="164">
        <v>0</v>
      </c>
      <c r="I34" s="164">
        <v>0</v>
      </c>
      <c r="J34" s="393" t="s">
        <v>354</v>
      </c>
      <c r="K34" s="389">
        <v>14500</v>
      </c>
      <c r="L34" s="389"/>
      <c r="M34" s="389"/>
    </row>
    <row r="35" spans="1:13" ht="58.5" customHeight="1" x14ac:dyDescent="0.25">
      <c r="A35" s="391" t="s">
        <v>176</v>
      </c>
      <c r="B35" s="391" t="s">
        <v>175</v>
      </c>
      <c r="C35" s="391" t="s">
        <v>179</v>
      </c>
      <c r="D35" s="402" t="s">
        <v>767</v>
      </c>
      <c r="E35" s="399" t="s">
        <v>2</v>
      </c>
      <c r="F35" s="164">
        <v>20</v>
      </c>
      <c r="G35" s="164">
        <v>48</v>
      </c>
      <c r="H35" s="164">
        <v>30</v>
      </c>
      <c r="I35" s="164">
        <v>0</v>
      </c>
      <c r="J35" s="393" t="s">
        <v>294</v>
      </c>
      <c r="K35" s="389">
        <v>3</v>
      </c>
      <c r="L35" s="389">
        <v>3</v>
      </c>
      <c r="M35" s="389"/>
    </row>
    <row r="36" spans="1:13" ht="54.75" customHeight="1" x14ac:dyDescent="0.25">
      <c r="A36" s="391" t="s">
        <v>176</v>
      </c>
      <c r="B36" s="391" t="s">
        <v>175</v>
      </c>
      <c r="C36" s="391" t="s">
        <v>180</v>
      </c>
      <c r="D36" s="393" t="s">
        <v>423</v>
      </c>
      <c r="E36" s="399" t="s">
        <v>2</v>
      </c>
      <c r="F36" s="164">
        <v>8</v>
      </c>
      <c r="G36" s="164">
        <v>7</v>
      </c>
      <c r="H36" s="164">
        <v>7</v>
      </c>
      <c r="I36" s="164">
        <v>3</v>
      </c>
      <c r="J36" s="393" t="s">
        <v>904</v>
      </c>
      <c r="K36" s="389">
        <v>285</v>
      </c>
      <c r="L36" s="389">
        <v>285</v>
      </c>
      <c r="M36" s="389">
        <v>285</v>
      </c>
    </row>
    <row r="37" spans="1:13" ht="50.25" customHeight="1" x14ac:dyDescent="0.25">
      <c r="A37" s="391" t="s">
        <v>176</v>
      </c>
      <c r="B37" s="391" t="s">
        <v>175</v>
      </c>
      <c r="C37" s="391" t="s">
        <v>181</v>
      </c>
      <c r="D37" s="280" t="s">
        <v>679</v>
      </c>
      <c r="E37" s="399" t="s">
        <v>2</v>
      </c>
      <c r="F37" s="164">
        <v>21.1</v>
      </c>
      <c r="G37" s="164">
        <v>21.1</v>
      </c>
      <c r="H37" s="164">
        <v>21.1</v>
      </c>
      <c r="I37" s="164">
        <v>21.1</v>
      </c>
      <c r="J37" s="393" t="s">
        <v>492</v>
      </c>
      <c r="K37" s="389">
        <v>1750</v>
      </c>
      <c r="L37" s="389">
        <v>1750</v>
      </c>
      <c r="M37" s="389">
        <v>1750</v>
      </c>
    </row>
    <row r="38" spans="1:13" ht="49.5" customHeight="1" x14ac:dyDescent="0.25">
      <c r="A38" s="394" t="s">
        <v>176</v>
      </c>
      <c r="B38" s="394" t="s">
        <v>175</v>
      </c>
      <c r="C38" s="394" t="s">
        <v>182</v>
      </c>
      <c r="D38" s="400" t="s">
        <v>662</v>
      </c>
      <c r="E38" s="399" t="s">
        <v>2</v>
      </c>
      <c r="F38" s="164">
        <v>19.100000000000001</v>
      </c>
      <c r="G38" s="164">
        <v>19.100000000000001</v>
      </c>
      <c r="H38" s="164">
        <v>19.100000000000001</v>
      </c>
      <c r="I38" s="164">
        <v>19.100000000000001</v>
      </c>
      <c r="J38" s="397" t="s">
        <v>663</v>
      </c>
      <c r="K38" s="387">
        <v>1800</v>
      </c>
      <c r="L38" s="387">
        <v>1800</v>
      </c>
      <c r="M38" s="387">
        <v>1800</v>
      </c>
    </row>
    <row r="39" spans="1:13" ht="27.75" customHeight="1" x14ac:dyDescent="0.25">
      <c r="A39" s="588" t="s">
        <v>176</v>
      </c>
      <c r="B39" s="588" t="s">
        <v>175</v>
      </c>
      <c r="C39" s="588" t="s">
        <v>183</v>
      </c>
      <c r="D39" s="590" t="s">
        <v>789</v>
      </c>
      <c r="E39" s="399" t="s">
        <v>2</v>
      </c>
      <c r="F39" s="164">
        <v>0</v>
      </c>
      <c r="G39" s="164">
        <v>18.2</v>
      </c>
      <c r="H39" s="164">
        <v>18.2</v>
      </c>
      <c r="I39" s="164">
        <v>18.2</v>
      </c>
      <c r="J39" s="603" t="s">
        <v>944</v>
      </c>
      <c r="K39" s="585">
        <v>3</v>
      </c>
      <c r="L39" s="585">
        <v>3</v>
      </c>
      <c r="M39" s="585">
        <v>3</v>
      </c>
    </row>
    <row r="40" spans="1:13" ht="27.75" customHeight="1" x14ac:dyDescent="0.25">
      <c r="A40" s="589"/>
      <c r="B40" s="589"/>
      <c r="C40" s="589"/>
      <c r="D40" s="591"/>
      <c r="E40" s="399" t="s">
        <v>14</v>
      </c>
      <c r="F40" s="164">
        <v>0</v>
      </c>
      <c r="G40" s="164">
        <v>18</v>
      </c>
      <c r="H40" s="164">
        <v>18</v>
      </c>
      <c r="I40" s="164">
        <v>18</v>
      </c>
      <c r="J40" s="604"/>
      <c r="K40" s="586"/>
      <c r="L40" s="586"/>
      <c r="M40" s="586"/>
    </row>
    <row r="41" spans="1:13" ht="24" customHeight="1" x14ac:dyDescent="0.25">
      <c r="A41" s="588" t="s">
        <v>176</v>
      </c>
      <c r="B41" s="588" t="s">
        <v>175</v>
      </c>
      <c r="C41" s="588" t="s">
        <v>184</v>
      </c>
      <c r="D41" s="590" t="s">
        <v>692</v>
      </c>
      <c r="E41" s="399" t="s">
        <v>2</v>
      </c>
      <c r="F41" s="164">
        <v>0</v>
      </c>
      <c r="G41" s="164">
        <v>23</v>
      </c>
      <c r="H41" s="164">
        <v>0</v>
      </c>
      <c r="I41" s="164">
        <v>0</v>
      </c>
      <c r="J41" s="603" t="s">
        <v>758</v>
      </c>
      <c r="K41" s="585">
        <v>1</v>
      </c>
      <c r="L41" s="585"/>
      <c r="M41" s="585"/>
    </row>
    <row r="42" spans="1:13" ht="24" customHeight="1" x14ac:dyDescent="0.25">
      <c r="A42" s="589"/>
      <c r="B42" s="589"/>
      <c r="C42" s="589"/>
      <c r="D42" s="591"/>
      <c r="E42" s="399" t="s">
        <v>14</v>
      </c>
      <c r="F42" s="164">
        <v>0</v>
      </c>
      <c r="G42" s="164">
        <v>12.5</v>
      </c>
      <c r="H42" s="164">
        <v>0</v>
      </c>
      <c r="I42" s="164">
        <v>0</v>
      </c>
      <c r="J42" s="604"/>
      <c r="K42" s="586"/>
      <c r="L42" s="586"/>
      <c r="M42" s="586"/>
    </row>
    <row r="43" spans="1:13" s="158" customFormat="1" ht="27.75" customHeight="1" x14ac:dyDescent="0.25">
      <c r="A43" s="588" t="s">
        <v>176</v>
      </c>
      <c r="B43" s="588" t="s">
        <v>175</v>
      </c>
      <c r="C43" s="588" t="s">
        <v>185</v>
      </c>
      <c r="D43" s="590" t="s">
        <v>790</v>
      </c>
      <c r="E43" s="399" t="s">
        <v>2</v>
      </c>
      <c r="F43" s="164">
        <v>0</v>
      </c>
      <c r="G43" s="164">
        <v>31.8</v>
      </c>
      <c r="H43" s="164">
        <v>28</v>
      </c>
      <c r="I43" s="164">
        <v>28</v>
      </c>
      <c r="J43" s="603" t="s">
        <v>905</v>
      </c>
      <c r="K43" s="585" t="s">
        <v>794</v>
      </c>
      <c r="L43" s="585">
        <v>1482</v>
      </c>
      <c r="M43" s="585">
        <v>1482</v>
      </c>
    </row>
    <row r="44" spans="1:13" s="158" customFormat="1" ht="29.25" customHeight="1" x14ac:dyDescent="0.25">
      <c r="A44" s="589"/>
      <c r="B44" s="589"/>
      <c r="C44" s="589"/>
      <c r="D44" s="591"/>
      <c r="E44" s="399" t="s">
        <v>14</v>
      </c>
      <c r="F44" s="164">
        <v>0</v>
      </c>
      <c r="G44" s="164">
        <v>5</v>
      </c>
      <c r="H44" s="164">
        <v>0</v>
      </c>
      <c r="I44" s="164">
        <v>0</v>
      </c>
      <c r="J44" s="604"/>
      <c r="K44" s="586"/>
      <c r="L44" s="586"/>
      <c r="M44" s="586"/>
    </row>
    <row r="45" spans="1:13" s="158" customFormat="1" ht="44.25" customHeight="1" x14ac:dyDescent="0.25">
      <c r="A45" s="391" t="s">
        <v>176</v>
      </c>
      <c r="B45" s="391" t="s">
        <v>175</v>
      </c>
      <c r="C45" s="395" t="s">
        <v>186</v>
      </c>
      <c r="D45" s="401" t="s">
        <v>791</v>
      </c>
      <c r="E45" s="399" t="s">
        <v>2</v>
      </c>
      <c r="F45" s="164">
        <v>0</v>
      </c>
      <c r="G45" s="164">
        <v>41.4</v>
      </c>
      <c r="H45" s="164">
        <v>38.799999999999997</v>
      </c>
      <c r="I45" s="164">
        <v>38.799999999999997</v>
      </c>
      <c r="J45" s="398" t="s">
        <v>792</v>
      </c>
      <c r="K45" s="388" t="s">
        <v>793</v>
      </c>
      <c r="L45" s="388">
        <v>10000</v>
      </c>
      <c r="M45" s="388">
        <v>10000</v>
      </c>
    </row>
    <row r="46" spans="1:13" s="158" customFormat="1" ht="58.5" customHeight="1" x14ac:dyDescent="0.25">
      <c r="A46" s="391" t="s">
        <v>176</v>
      </c>
      <c r="B46" s="391" t="s">
        <v>175</v>
      </c>
      <c r="C46" s="395" t="s">
        <v>21</v>
      </c>
      <c r="D46" s="401" t="s">
        <v>880</v>
      </c>
      <c r="E46" s="399" t="s">
        <v>2</v>
      </c>
      <c r="F46" s="164">
        <v>0</v>
      </c>
      <c r="G46" s="164">
        <v>0</v>
      </c>
      <c r="H46" s="164">
        <v>50</v>
      </c>
      <c r="I46" s="164">
        <v>50</v>
      </c>
      <c r="J46" s="398" t="s">
        <v>795</v>
      </c>
      <c r="K46" s="388"/>
      <c r="L46" s="388">
        <v>40</v>
      </c>
      <c r="M46" s="388">
        <v>40</v>
      </c>
    </row>
    <row r="47" spans="1:13" s="158" customFormat="1" ht="58.5" customHeight="1" x14ac:dyDescent="0.25">
      <c r="A47" s="391" t="s">
        <v>176</v>
      </c>
      <c r="B47" s="391" t="s">
        <v>175</v>
      </c>
      <c r="C47" s="395" t="s">
        <v>3</v>
      </c>
      <c r="D47" s="401" t="s">
        <v>906</v>
      </c>
      <c r="E47" s="399" t="s">
        <v>2</v>
      </c>
      <c r="F47" s="164">
        <v>0</v>
      </c>
      <c r="G47" s="164">
        <v>39</v>
      </c>
      <c r="H47" s="164">
        <v>37.700000000000003</v>
      </c>
      <c r="I47" s="164">
        <v>37.700000000000003</v>
      </c>
      <c r="J47" s="398" t="s">
        <v>795</v>
      </c>
      <c r="K47" s="388">
        <v>30</v>
      </c>
      <c r="L47" s="388">
        <v>29</v>
      </c>
      <c r="M47" s="388">
        <v>29</v>
      </c>
    </row>
    <row r="48" spans="1:13" ht="31.5" customHeight="1" x14ac:dyDescent="0.25">
      <c r="A48" s="391" t="s">
        <v>176</v>
      </c>
      <c r="B48" s="391" t="s">
        <v>175</v>
      </c>
      <c r="C48" s="391" t="s">
        <v>10</v>
      </c>
      <c r="D48" s="402" t="s">
        <v>268</v>
      </c>
      <c r="E48" s="399" t="s">
        <v>2</v>
      </c>
      <c r="F48" s="164">
        <v>1</v>
      </c>
      <c r="G48" s="164">
        <v>3</v>
      </c>
      <c r="H48" s="164">
        <v>3</v>
      </c>
      <c r="I48" s="164">
        <v>3</v>
      </c>
      <c r="J48" s="393" t="s">
        <v>65</v>
      </c>
      <c r="K48" s="389">
        <v>1</v>
      </c>
      <c r="L48" s="389">
        <v>1</v>
      </c>
      <c r="M48" s="389">
        <v>1</v>
      </c>
    </row>
    <row r="49" spans="1:13" ht="15.75" customHeight="1" x14ac:dyDescent="0.25">
      <c r="A49" s="392" t="s">
        <v>176</v>
      </c>
      <c r="B49" s="116" t="s">
        <v>175</v>
      </c>
      <c r="C49" s="587" t="s">
        <v>167</v>
      </c>
      <c r="D49" s="587"/>
      <c r="E49" s="587"/>
      <c r="F49" s="143">
        <f>SUM(F29:F48)</f>
        <v>188.8</v>
      </c>
      <c r="G49" s="143">
        <f>SUM(G29:G48)</f>
        <v>418.9</v>
      </c>
      <c r="H49" s="143">
        <f>SUM(H29:H48)</f>
        <v>358.09999999999997</v>
      </c>
      <c r="I49" s="143">
        <f>SUM(I29:I48)</f>
        <v>324.09999999999997</v>
      </c>
      <c r="J49" s="163"/>
      <c r="K49" s="163"/>
      <c r="L49" s="163"/>
      <c r="M49" s="163"/>
    </row>
    <row r="50" spans="1:13" ht="15.75" customHeight="1" x14ac:dyDescent="0.25">
      <c r="A50" s="392" t="s">
        <v>176</v>
      </c>
      <c r="B50" s="587" t="s">
        <v>127</v>
      </c>
      <c r="C50" s="587"/>
      <c r="D50" s="587"/>
      <c r="E50" s="587"/>
      <c r="F50" s="143">
        <f t="shared" ref="F50:I50" si="1">+F49</f>
        <v>188.8</v>
      </c>
      <c r="G50" s="143">
        <f t="shared" si="1"/>
        <v>418.9</v>
      </c>
      <c r="H50" s="143">
        <f t="shared" si="1"/>
        <v>358.09999999999997</v>
      </c>
      <c r="I50" s="143">
        <f t="shared" si="1"/>
        <v>324.09999999999997</v>
      </c>
      <c r="J50" s="436"/>
      <c r="K50" s="431"/>
      <c r="L50" s="431"/>
      <c r="M50" s="431"/>
    </row>
    <row r="51" spans="1:13" ht="17.25" customHeight="1" x14ac:dyDescent="0.25">
      <c r="A51" s="392" t="s">
        <v>177</v>
      </c>
      <c r="B51" s="600" t="s">
        <v>31</v>
      </c>
      <c r="C51" s="600"/>
      <c r="D51" s="600"/>
      <c r="E51" s="600"/>
      <c r="F51" s="600"/>
      <c r="G51" s="600"/>
      <c r="H51" s="600"/>
      <c r="I51" s="600"/>
      <c r="J51" s="600"/>
      <c r="K51" s="392"/>
      <c r="L51" s="392"/>
      <c r="M51" s="392"/>
    </row>
    <row r="52" spans="1:13" ht="15.75" customHeight="1" x14ac:dyDescent="0.25">
      <c r="A52" s="392" t="s">
        <v>177</v>
      </c>
      <c r="B52" s="392" t="s">
        <v>175</v>
      </c>
      <c r="C52" s="600" t="s">
        <v>494</v>
      </c>
      <c r="D52" s="600"/>
      <c r="E52" s="600"/>
      <c r="F52" s="600"/>
      <c r="G52" s="600"/>
      <c r="H52" s="600"/>
      <c r="I52" s="600"/>
      <c r="J52" s="600"/>
      <c r="K52" s="392"/>
      <c r="L52" s="392"/>
      <c r="M52" s="392"/>
    </row>
    <row r="53" spans="1:13" ht="47.25" customHeight="1" x14ac:dyDescent="0.25">
      <c r="A53" s="598" t="s">
        <v>177</v>
      </c>
      <c r="B53" s="598" t="s">
        <v>175</v>
      </c>
      <c r="C53" s="598" t="s">
        <v>175</v>
      </c>
      <c r="D53" s="594" t="s">
        <v>157</v>
      </c>
      <c r="E53" s="393" t="s">
        <v>18</v>
      </c>
      <c r="F53" s="117">
        <v>0</v>
      </c>
      <c r="G53" s="117">
        <v>0</v>
      </c>
      <c r="H53" s="117">
        <v>500</v>
      </c>
      <c r="I53" s="117">
        <v>500</v>
      </c>
      <c r="J53" s="594" t="s">
        <v>233</v>
      </c>
      <c r="K53" s="606"/>
      <c r="L53" s="606">
        <v>100</v>
      </c>
      <c r="M53" s="606">
        <v>100</v>
      </c>
    </row>
    <row r="54" spans="1:13" ht="64.5" hidden="1" customHeight="1" x14ac:dyDescent="0.25">
      <c r="A54" s="598"/>
      <c r="B54" s="598"/>
      <c r="C54" s="598"/>
      <c r="D54" s="594"/>
      <c r="E54" s="393" t="s">
        <v>2</v>
      </c>
      <c r="F54" s="117"/>
      <c r="G54" s="117">
        <v>0</v>
      </c>
      <c r="H54" s="117"/>
      <c r="I54" s="117"/>
      <c r="J54" s="594"/>
      <c r="K54" s="606"/>
      <c r="L54" s="606"/>
      <c r="M54" s="606"/>
    </row>
    <row r="55" spans="1:13" ht="42" customHeight="1" x14ac:dyDescent="0.25">
      <c r="A55" s="391" t="s">
        <v>177</v>
      </c>
      <c r="B55" s="391" t="s">
        <v>175</v>
      </c>
      <c r="C55" s="391" t="s">
        <v>176</v>
      </c>
      <c r="D55" s="393" t="s">
        <v>427</v>
      </c>
      <c r="E55" s="393" t="s">
        <v>18</v>
      </c>
      <c r="F55" s="117">
        <v>0</v>
      </c>
      <c r="G55" s="117">
        <v>0</v>
      </c>
      <c r="H55" s="117">
        <v>255</v>
      </c>
      <c r="I55" s="117">
        <v>0</v>
      </c>
      <c r="J55" s="393" t="s">
        <v>233</v>
      </c>
      <c r="K55" s="389"/>
      <c r="L55" s="389">
        <v>100</v>
      </c>
      <c r="M55" s="389"/>
    </row>
    <row r="56" spans="1:13" s="95" customFormat="1" ht="28.5" customHeight="1" x14ac:dyDescent="0.25">
      <c r="A56" s="598" t="s">
        <v>177</v>
      </c>
      <c r="B56" s="598" t="s">
        <v>175</v>
      </c>
      <c r="C56" s="598" t="s">
        <v>177</v>
      </c>
      <c r="D56" s="594" t="s">
        <v>355</v>
      </c>
      <c r="E56" s="393" t="s">
        <v>2</v>
      </c>
      <c r="F56" s="117">
        <v>8.8000000000000007</v>
      </c>
      <c r="G56" s="117">
        <v>6.3</v>
      </c>
      <c r="H56" s="117">
        <v>0</v>
      </c>
      <c r="I56" s="117">
        <v>0</v>
      </c>
      <c r="J56" s="605" t="s">
        <v>327</v>
      </c>
      <c r="K56" s="597" t="s">
        <v>491</v>
      </c>
      <c r="L56" s="597"/>
      <c r="M56" s="597"/>
    </row>
    <row r="57" spans="1:13" s="95" customFormat="1" ht="28.5" customHeight="1" x14ac:dyDescent="0.25">
      <c r="A57" s="598"/>
      <c r="B57" s="598"/>
      <c r="C57" s="598"/>
      <c r="D57" s="594"/>
      <c r="E57" s="393" t="s">
        <v>4</v>
      </c>
      <c r="F57" s="117">
        <v>99.8</v>
      </c>
      <c r="G57" s="117">
        <v>69.2</v>
      </c>
      <c r="H57" s="117">
        <v>0</v>
      </c>
      <c r="I57" s="117">
        <v>0</v>
      </c>
      <c r="J57" s="605"/>
      <c r="K57" s="597"/>
      <c r="L57" s="597"/>
      <c r="M57" s="597"/>
    </row>
    <row r="58" spans="1:13" s="95" customFormat="1" ht="24.75" customHeight="1" x14ac:dyDescent="0.25">
      <c r="A58" s="598"/>
      <c r="B58" s="598"/>
      <c r="C58" s="598"/>
      <c r="D58" s="594"/>
      <c r="E58" s="393" t="s">
        <v>5</v>
      </c>
      <c r="F58" s="117">
        <v>8.8000000000000007</v>
      </c>
      <c r="G58" s="117">
        <v>6.1</v>
      </c>
      <c r="H58" s="117">
        <v>0</v>
      </c>
      <c r="I58" s="117">
        <v>0</v>
      </c>
      <c r="J58" s="605"/>
      <c r="K58" s="597"/>
      <c r="L58" s="597"/>
      <c r="M58" s="597"/>
    </row>
    <row r="59" spans="1:13" ht="23.25" customHeight="1" x14ac:dyDescent="0.25">
      <c r="A59" s="588" t="s">
        <v>177</v>
      </c>
      <c r="B59" s="588" t="s">
        <v>175</v>
      </c>
      <c r="C59" s="588" t="s">
        <v>178</v>
      </c>
      <c r="D59" s="603" t="s">
        <v>453</v>
      </c>
      <c r="E59" s="393" t="s">
        <v>4</v>
      </c>
      <c r="F59" s="117">
        <v>19.3</v>
      </c>
      <c r="G59" s="117">
        <v>22</v>
      </c>
      <c r="H59" s="117">
        <v>0</v>
      </c>
      <c r="I59" s="117">
        <v>0</v>
      </c>
      <c r="J59" s="603" t="s">
        <v>606</v>
      </c>
      <c r="K59" s="585">
        <v>1152</v>
      </c>
      <c r="L59" s="585"/>
      <c r="M59" s="585"/>
    </row>
    <row r="60" spans="1:13" ht="21" customHeight="1" x14ac:dyDescent="0.25">
      <c r="A60" s="589"/>
      <c r="B60" s="589"/>
      <c r="C60" s="589"/>
      <c r="D60" s="604"/>
      <c r="E60" s="393" t="s">
        <v>5</v>
      </c>
      <c r="F60" s="117">
        <v>3.4</v>
      </c>
      <c r="G60" s="117">
        <v>4</v>
      </c>
      <c r="H60" s="117">
        <v>0</v>
      </c>
      <c r="I60" s="117">
        <v>0</v>
      </c>
      <c r="J60" s="604"/>
      <c r="K60" s="586"/>
      <c r="L60" s="586"/>
      <c r="M60" s="586"/>
    </row>
    <row r="61" spans="1:13" ht="33" customHeight="1" x14ac:dyDescent="0.25">
      <c r="A61" s="395" t="s">
        <v>177</v>
      </c>
      <c r="B61" s="395" t="s">
        <v>175</v>
      </c>
      <c r="C61" s="395" t="s">
        <v>179</v>
      </c>
      <c r="D61" s="398" t="s">
        <v>772</v>
      </c>
      <c r="E61" s="393" t="s">
        <v>2</v>
      </c>
      <c r="F61" s="117">
        <v>43.2</v>
      </c>
      <c r="G61" s="117">
        <v>15</v>
      </c>
      <c r="H61" s="117">
        <v>0</v>
      </c>
      <c r="I61" s="117">
        <v>0</v>
      </c>
      <c r="J61" s="398" t="s">
        <v>773</v>
      </c>
      <c r="K61" s="388" t="s">
        <v>774</v>
      </c>
      <c r="L61" s="388"/>
      <c r="M61" s="388"/>
    </row>
    <row r="62" spans="1:13" ht="18" customHeight="1" x14ac:dyDescent="0.25">
      <c r="A62" s="392" t="s">
        <v>177</v>
      </c>
      <c r="B62" s="396" t="s">
        <v>175</v>
      </c>
      <c r="C62" s="587" t="s">
        <v>138</v>
      </c>
      <c r="D62" s="587"/>
      <c r="E62" s="587"/>
      <c r="F62" s="143">
        <f>SUM(F53:F61)</f>
        <v>183.3</v>
      </c>
      <c r="G62" s="143">
        <f>SUM(G53:G61)</f>
        <v>122.6</v>
      </c>
      <c r="H62" s="143">
        <f>SUM(H53:H61)</f>
        <v>755</v>
      </c>
      <c r="I62" s="143">
        <f>SUM(I53:I61)</f>
        <v>500</v>
      </c>
      <c r="J62" s="282"/>
      <c r="K62" s="282"/>
      <c r="L62" s="282"/>
      <c r="M62" s="282"/>
    </row>
    <row r="63" spans="1:13" ht="18.75" customHeight="1" x14ac:dyDescent="0.25">
      <c r="A63" s="392" t="s">
        <v>177</v>
      </c>
      <c r="B63" s="587" t="s">
        <v>127</v>
      </c>
      <c r="C63" s="587"/>
      <c r="D63" s="587"/>
      <c r="E63" s="587"/>
      <c r="F63" s="143">
        <f t="shared" ref="F63:I63" si="2">+F62</f>
        <v>183.3</v>
      </c>
      <c r="G63" s="143">
        <f t="shared" si="2"/>
        <v>122.6</v>
      </c>
      <c r="H63" s="143">
        <f t="shared" si="2"/>
        <v>755</v>
      </c>
      <c r="I63" s="143">
        <f t="shared" si="2"/>
        <v>500</v>
      </c>
      <c r="J63" s="282"/>
      <c r="K63" s="282"/>
      <c r="L63" s="282"/>
      <c r="M63" s="282"/>
    </row>
    <row r="64" spans="1:13" s="199" customFormat="1" ht="20.25" customHeight="1" x14ac:dyDescent="0.25">
      <c r="A64" s="623" t="s">
        <v>169</v>
      </c>
      <c r="B64" s="624"/>
      <c r="C64" s="624"/>
      <c r="D64" s="624"/>
      <c r="E64" s="625"/>
      <c r="F64" s="284">
        <f>+F63+F50+F26</f>
        <v>1775.1</v>
      </c>
      <c r="G64" s="284">
        <f>+G63+G50+G26</f>
        <v>1740.4</v>
      </c>
      <c r="H64" s="284">
        <f>+H63+H50+H26</f>
        <v>1906.3999999999999</v>
      </c>
      <c r="I64" s="284">
        <f>+I63+I50+I26</f>
        <v>1553.3999999999999</v>
      </c>
      <c r="J64" s="281"/>
      <c r="K64" s="280"/>
      <c r="L64" s="280"/>
      <c r="M64" s="280"/>
    </row>
    <row r="65" spans="1:13" ht="16.5" customHeight="1" x14ac:dyDescent="0.25">
      <c r="A65" s="626" t="s">
        <v>190</v>
      </c>
      <c r="B65" s="627"/>
      <c r="C65" s="627"/>
      <c r="D65" s="627"/>
      <c r="E65" s="628"/>
      <c r="F65" s="282"/>
      <c r="G65" s="282"/>
      <c r="H65" s="282"/>
      <c r="I65" s="282"/>
      <c r="J65" s="281"/>
      <c r="K65" s="280"/>
      <c r="L65" s="280"/>
      <c r="M65" s="280"/>
    </row>
    <row r="66" spans="1:13" ht="20.25" customHeight="1" x14ac:dyDescent="0.25">
      <c r="A66" s="620" t="s">
        <v>20</v>
      </c>
      <c r="B66" s="621"/>
      <c r="C66" s="621"/>
      <c r="D66" s="621"/>
      <c r="E66" s="622"/>
      <c r="F66" s="228">
        <f t="shared" ref="F66:I66" si="3">SUM(F67:F72)</f>
        <v>1603.6999999999998</v>
      </c>
      <c r="G66" s="228">
        <f t="shared" si="3"/>
        <v>1418.9999999999998</v>
      </c>
      <c r="H66" s="228">
        <f t="shared" si="3"/>
        <v>1774.2</v>
      </c>
      <c r="I66" s="228">
        <f t="shared" si="3"/>
        <v>1488.2</v>
      </c>
      <c r="J66" s="281"/>
      <c r="K66" s="280"/>
      <c r="L66" s="280"/>
      <c r="M66" s="280"/>
    </row>
    <row r="67" spans="1:13" ht="15.75" customHeight="1" x14ac:dyDescent="0.25">
      <c r="A67" s="614" t="s">
        <v>239</v>
      </c>
      <c r="B67" s="615"/>
      <c r="C67" s="615"/>
      <c r="D67" s="615"/>
      <c r="E67" s="616"/>
      <c r="F67" s="123">
        <f>+F61+F56+F48+F47+F46+F45+F43+F41+F39+F37+F38+F36+F35+F34+F32+F31+F29+F22+F20+F17+F13</f>
        <v>292.8</v>
      </c>
      <c r="G67" s="123">
        <f t="shared" ref="G67:I67" si="4">+G61+G56+G48+G47+G46+G45+G43+G41+G39+G37+G38+G36+G35+G34+G32+G31+G29+G22+G20+G17+G13</f>
        <v>473.89999999999992</v>
      </c>
      <c r="H67" s="123">
        <f t="shared" si="4"/>
        <v>389.9</v>
      </c>
      <c r="I67" s="123">
        <f t="shared" si="4"/>
        <v>353.9</v>
      </c>
      <c r="J67" s="281"/>
      <c r="K67" s="281"/>
      <c r="L67" s="281"/>
      <c r="M67" s="281"/>
    </row>
    <row r="68" spans="1:13" ht="15.75" customHeight="1" x14ac:dyDescent="0.25">
      <c r="A68" s="614" t="s">
        <v>240</v>
      </c>
      <c r="B68" s="615"/>
      <c r="C68" s="615"/>
      <c r="D68" s="615"/>
      <c r="E68" s="616"/>
      <c r="F68" s="124">
        <f>+F55+F53+F24+F16+F14</f>
        <v>1246.5999999999999</v>
      </c>
      <c r="G68" s="124">
        <f>+G55+G53+G24+G16+G14</f>
        <v>846</v>
      </c>
      <c r="H68" s="124">
        <f>+H55+H53+H24+H16+H14</f>
        <v>1302.5</v>
      </c>
      <c r="I68" s="124">
        <f>+I55+I53+I24+I16+I14</f>
        <v>1052.5</v>
      </c>
      <c r="J68" s="281"/>
      <c r="K68" s="281"/>
      <c r="L68" s="281"/>
      <c r="M68" s="281"/>
    </row>
    <row r="69" spans="1:13" ht="13.2" x14ac:dyDescent="0.25">
      <c r="A69" s="614" t="s">
        <v>241</v>
      </c>
      <c r="B69" s="615"/>
      <c r="C69" s="615"/>
      <c r="D69" s="615"/>
      <c r="E69" s="616"/>
      <c r="F69" s="124">
        <f>+F12</f>
        <v>57.6</v>
      </c>
      <c r="G69" s="124">
        <f>+G12</f>
        <v>87.3</v>
      </c>
      <c r="H69" s="124">
        <f>+H12</f>
        <v>70</v>
      </c>
      <c r="I69" s="124">
        <f>+I12</f>
        <v>70</v>
      </c>
      <c r="J69" s="281"/>
      <c r="K69" s="280"/>
      <c r="L69" s="280"/>
      <c r="M69" s="280"/>
    </row>
    <row r="70" spans="1:13" ht="13.2" x14ac:dyDescent="0.25">
      <c r="A70" s="614" t="s">
        <v>242</v>
      </c>
      <c r="B70" s="615"/>
      <c r="C70" s="615"/>
      <c r="D70" s="615"/>
      <c r="E70" s="616"/>
      <c r="F70" s="124">
        <f>+F15</f>
        <v>6.7</v>
      </c>
      <c r="G70" s="124">
        <f>+G15</f>
        <v>11.8</v>
      </c>
      <c r="H70" s="124">
        <f>+H15</f>
        <v>11.8</v>
      </c>
      <c r="I70" s="124">
        <f>+I15</f>
        <v>11.8</v>
      </c>
      <c r="J70" s="281"/>
      <c r="K70" s="280"/>
      <c r="L70" s="280"/>
      <c r="M70" s="280"/>
    </row>
    <row r="71" spans="1:13" ht="13.2" x14ac:dyDescent="0.25">
      <c r="A71" s="614" t="s">
        <v>243</v>
      </c>
      <c r="B71" s="615"/>
      <c r="C71" s="615"/>
      <c r="D71" s="615"/>
      <c r="E71" s="616"/>
      <c r="F71" s="124"/>
      <c r="G71" s="124"/>
      <c r="H71" s="124"/>
      <c r="I71" s="124"/>
      <c r="J71" s="281"/>
      <c r="K71" s="280"/>
      <c r="L71" s="280"/>
      <c r="M71" s="280"/>
    </row>
    <row r="72" spans="1:13" ht="13.2" x14ac:dyDescent="0.25">
      <c r="A72" s="614" t="s">
        <v>244</v>
      </c>
      <c r="B72" s="615"/>
      <c r="C72" s="615"/>
      <c r="D72" s="615"/>
      <c r="E72" s="616"/>
      <c r="F72" s="124"/>
      <c r="G72" s="124"/>
      <c r="H72" s="124"/>
      <c r="I72" s="124"/>
      <c r="J72" s="281"/>
      <c r="K72" s="280"/>
      <c r="L72" s="280"/>
      <c r="M72" s="280"/>
    </row>
    <row r="73" spans="1:13" ht="16.5" customHeight="1" x14ac:dyDescent="0.25">
      <c r="A73" s="617" t="s">
        <v>19</v>
      </c>
      <c r="B73" s="618"/>
      <c r="C73" s="618"/>
      <c r="D73" s="618"/>
      <c r="E73" s="619"/>
      <c r="F73" s="228">
        <f t="shared" ref="F73:I73" si="5">SUM(F74:F77)</f>
        <v>171.4</v>
      </c>
      <c r="G73" s="228">
        <f t="shared" si="5"/>
        <v>321.39999999999998</v>
      </c>
      <c r="H73" s="228">
        <f t="shared" si="5"/>
        <v>132.19999999999999</v>
      </c>
      <c r="I73" s="228">
        <f t="shared" si="5"/>
        <v>65.2</v>
      </c>
      <c r="J73" s="281"/>
      <c r="K73" s="280"/>
      <c r="L73" s="280"/>
      <c r="M73" s="280"/>
    </row>
    <row r="74" spans="1:13" ht="13.2" x14ac:dyDescent="0.25">
      <c r="A74" s="614" t="s">
        <v>245</v>
      </c>
      <c r="B74" s="615"/>
      <c r="C74" s="615"/>
      <c r="D74" s="615"/>
      <c r="E74" s="616"/>
      <c r="F74" s="124">
        <f>+F59+F57+F23+F21+F18</f>
        <v>152.69999999999999</v>
      </c>
      <c r="G74" s="124">
        <f t="shared" ref="G74:I74" si="6">+G59+G57+G23+G21+G18</f>
        <v>238.6</v>
      </c>
      <c r="H74" s="124">
        <f t="shared" si="6"/>
        <v>67</v>
      </c>
      <c r="I74" s="124">
        <f t="shared" si="6"/>
        <v>0</v>
      </c>
      <c r="J74" s="281"/>
      <c r="K74" s="280"/>
      <c r="L74" s="280"/>
      <c r="M74" s="280"/>
    </row>
    <row r="75" spans="1:13" ht="13.2" x14ac:dyDescent="0.25">
      <c r="A75" s="614" t="s">
        <v>246</v>
      </c>
      <c r="B75" s="615"/>
      <c r="C75" s="615"/>
      <c r="D75" s="615"/>
      <c r="E75" s="616"/>
      <c r="F75" s="124">
        <f>+F60+F58+F19</f>
        <v>12.3</v>
      </c>
      <c r="G75" s="124">
        <f t="shared" ref="G75:I75" si="7">+G60+G58+G19</f>
        <v>10.799999999999999</v>
      </c>
      <c r="H75" s="124">
        <f t="shared" si="7"/>
        <v>0</v>
      </c>
      <c r="I75" s="124">
        <f t="shared" si="7"/>
        <v>0</v>
      </c>
      <c r="J75" s="281"/>
      <c r="K75" s="280"/>
      <c r="L75" s="280"/>
      <c r="M75" s="280"/>
    </row>
    <row r="76" spans="1:13" ht="13.2" x14ac:dyDescent="0.25">
      <c r="A76" s="614" t="s">
        <v>247</v>
      </c>
      <c r="B76" s="615"/>
      <c r="C76" s="615"/>
      <c r="D76" s="615"/>
      <c r="E76" s="616"/>
      <c r="F76" s="124">
        <f>+F42+F40+F33+F30+F44</f>
        <v>6.4</v>
      </c>
      <c r="G76" s="124">
        <f t="shared" ref="G76:I76" si="8">+G42+G40+G33+G30+G44</f>
        <v>72</v>
      </c>
      <c r="H76" s="124">
        <f t="shared" si="8"/>
        <v>65.2</v>
      </c>
      <c r="I76" s="124">
        <f t="shared" si="8"/>
        <v>65.2</v>
      </c>
      <c r="J76" s="281"/>
      <c r="K76" s="280"/>
      <c r="L76" s="280"/>
      <c r="M76" s="280"/>
    </row>
    <row r="77" spans="1:13" ht="13.2" x14ac:dyDescent="0.25">
      <c r="A77" s="614" t="s">
        <v>248</v>
      </c>
      <c r="B77" s="615"/>
      <c r="C77" s="615"/>
      <c r="D77" s="615"/>
      <c r="E77" s="616"/>
      <c r="F77" s="124"/>
      <c r="G77" s="124"/>
      <c r="H77" s="124"/>
      <c r="I77" s="124"/>
      <c r="J77" s="281"/>
      <c r="K77" s="280"/>
      <c r="L77" s="280"/>
      <c r="M77" s="280"/>
    </row>
  </sheetData>
  <mergeCells count="141">
    <mergeCell ref="M59:M60"/>
    <mergeCell ref="K53:K54"/>
    <mergeCell ref="M53:M54"/>
    <mergeCell ref="M56:M58"/>
    <mergeCell ref="A56:A58"/>
    <mergeCell ref="C53:C54"/>
    <mergeCell ref="C52:J52"/>
    <mergeCell ref="A53:A54"/>
    <mergeCell ref="J53:J54"/>
    <mergeCell ref="K59:K60"/>
    <mergeCell ref="K56:K58"/>
    <mergeCell ref="L59:L60"/>
    <mergeCell ref="C59:C60"/>
    <mergeCell ref="L56:L58"/>
    <mergeCell ref="C62:E62"/>
    <mergeCell ref="A65:E65"/>
    <mergeCell ref="A75:E75"/>
    <mergeCell ref="D59:D60"/>
    <mergeCell ref="A2:J2"/>
    <mergeCell ref="C4:C8"/>
    <mergeCell ref="D13:D15"/>
    <mergeCell ref="J13:J15"/>
    <mergeCell ref="C28:J28"/>
    <mergeCell ref="A4:A8"/>
    <mergeCell ref="B10:J10"/>
    <mergeCell ref="E4:E8"/>
    <mergeCell ref="C13:C15"/>
    <mergeCell ref="C25:E25"/>
    <mergeCell ref="B26:E26"/>
    <mergeCell ref="D20:D21"/>
    <mergeCell ref="J20:J21"/>
    <mergeCell ref="A17:A19"/>
    <mergeCell ref="C17:C19"/>
    <mergeCell ref="F4:F8"/>
    <mergeCell ref="I4:I8"/>
    <mergeCell ref="J59:J60"/>
    <mergeCell ref="A22:A23"/>
    <mergeCell ref="A59:A60"/>
    <mergeCell ref="A77:E77"/>
    <mergeCell ref="A71:E71"/>
    <mergeCell ref="A70:E70"/>
    <mergeCell ref="A76:E76"/>
    <mergeCell ref="A72:E72"/>
    <mergeCell ref="A73:E73"/>
    <mergeCell ref="A74:E74"/>
    <mergeCell ref="B63:E63"/>
    <mergeCell ref="A68:E68"/>
    <mergeCell ref="A67:E67"/>
    <mergeCell ref="A69:E69"/>
    <mergeCell ref="A66:E66"/>
    <mergeCell ref="A64:E64"/>
    <mergeCell ref="K1:M1"/>
    <mergeCell ref="M20:M21"/>
    <mergeCell ref="M29:M30"/>
    <mergeCell ref="K13:K15"/>
    <mergeCell ref="K17:K19"/>
    <mergeCell ref="K20:K21"/>
    <mergeCell ref="L6:L8"/>
    <mergeCell ref="L13:L15"/>
    <mergeCell ref="L17:L19"/>
    <mergeCell ref="L20:L21"/>
    <mergeCell ref="L22:L23"/>
    <mergeCell ref="L29:L30"/>
    <mergeCell ref="M6:M8"/>
    <mergeCell ref="K6:K8"/>
    <mergeCell ref="K2:M2"/>
    <mergeCell ref="J3:M3"/>
    <mergeCell ref="J4:M4"/>
    <mergeCell ref="J17:J19"/>
    <mergeCell ref="K22:K23"/>
    <mergeCell ref="M22:M23"/>
    <mergeCell ref="M17:M19"/>
    <mergeCell ref="M13:M15"/>
    <mergeCell ref="M32:M33"/>
    <mergeCell ref="C20:C21"/>
    <mergeCell ref="C22:C23"/>
    <mergeCell ref="D22:D23"/>
    <mergeCell ref="J39:J40"/>
    <mergeCell ref="D53:D54"/>
    <mergeCell ref="D41:D42"/>
    <mergeCell ref="J22:J23"/>
    <mergeCell ref="C49:E49"/>
    <mergeCell ref="D39:D40"/>
    <mergeCell ref="M41:M42"/>
    <mergeCell ref="B27:J27"/>
    <mergeCell ref="J43:J44"/>
    <mergeCell ref="L43:L44"/>
    <mergeCell ref="M43:M44"/>
    <mergeCell ref="L32:L33"/>
    <mergeCell ref="L39:L40"/>
    <mergeCell ref="M39:M40"/>
    <mergeCell ref="L41:L42"/>
    <mergeCell ref="L53:L54"/>
    <mergeCell ref="C41:C42"/>
    <mergeCell ref="J29:J30"/>
    <mergeCell ref="B51:J51"/>
    <mergeCell ref="B53:B54"/>
    <mergeCell ref="A43:A44"/>
    <mergeCell ref="B59:B60"/>
    <mergeCell ref="C29:C30"/>
    <mergeCell ref="B29:B30"/>
    <mergeCell ref="D29:D30"/>
    <mergeCell ref="A29:A30"/>
    <mergeCell ref="A20:A21"/>
    <mergeCell ref="C11:J11"/>
    <mergeCell ref="K29:K30"/>
    <mergeCell ref="B13:B15"/>
    <mergeCell ref="A41:A42"/>
    <mergeCell ref="J41:J42"/>
    <mergeCell ref="B17:B19"/>
    <mergeCell ref="D17:D19"/>
    <mergeCell ref="J56:J58"/>
    <mergeCell ref="C56:C58"/>
    <mergeCell ref="D56:D58"/>
    <mergeCell ref="B56:B58"/>
    <mergeCell ref="B20:B21"/>
    <mergeCell ref="B22:B23"/>
    <mergeCell ref="H4:H8"/>
    <mergeCell ref="B4:B8"/>
    <mergeCell ref="K43:K44"/>
    <mergeCell ref="B50:E50"/>
    <mergeCell ref="C39:C40"/>
    <mergeCell ref="D43:D44"/>
    <mergeCell ref="C43:C44"/>
    <mergeCell ref="B43:B44"/>
    <mergeCell ref="K32:K33"/>
    <mergeCell ref="K39:K40"/>
    <mergeCell ref="J32:J33"/>
    <mergeCell ref="J5:J8"/>
    <mergeCell ref="A9:J9"/>
    <mergeCell ref="D4:D8"/>
    <mergeCell ref="A13:A15"/>
    <mergeCell ref="G4:G8"/>
    <mergeCell ref="K41:K42"/>
    <mergeCell ref="C32:C33"/>
    <mergeCell ref="B39:B40"/>
    <mergeCell ref="A39:A40"/>
    <mergeCell ref="A32:A33"/>
    <mergeCell ref="D32:D33"/>
    <mergeCell ref="B41:B42"/>
    <mergeCell ref="B32:B33"/>
  </mergeCells>
  <phoneticPr fontId="17" type="noConversion"/>
  <pageMargins left="0.19685039370078741" right="0.19685039370078741" top="0.51181102362204722" bottom="0.19685039370078741" header="0" footer="0"/>
  <pageSetup paperSize="9" scale="9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T101"/>
  <sheetViews>
    <sheetView tabSelected="1" zoomScale="85" zoomScaleNormal="85" workbookViewId="0">
      <pane ySplit="8" topLeftCell="A72" activePane="bottomLeft" state="frozen"/>
      <selection activeCell="R94" sqref="R94"/>
      <selection pane="bottomLeft" activeCell="L77" sqref="L77:L78"/>
    </sheetView>
  </sheetViews>
  <sheetFormatPr defaultColWidth="9.109375" defaultRowHeight="13.2" x14ac:dyDescent="0.25"/>
  <cols>
    <col min="1" max="1" width="3.109375" style="301" customWidth="1"/>
    <col min="2" max="2" width="3.44140625" style="301" customWidth="1"/>
    <col min="3" max="3" width="3.33203125" style="301" customWidth="1"/>
    <col min="4" max="4" width="38.109375" style="301" customWidth="1"/>
    <col min="5" max="5" width="8.6640625" style="301" customWidth="1"/>
    <col min="6" max="9" width="12" style="212" customWidth="1"/>
    <col min="10" max="10" width="28.88671875" style="212" customWidth="1"/>
    <col min="11" max="11" width="7.44140625" style="212" customWidth="1"/>
    <col min="12" max="12" width="6.88671875" style="212" customWidth="1"/>
    <col min="13" max="13" width="7.44140625" style="212" customWidth="1"/>
    <col min="14" max="39" width="9.109375" style="291"/>
    <col min="40" max="46" width="9.109375" style="292"/>
    <col min="47" max="16384" width="9.109375" style="291"/>
  </cols>
  <sheetData>
    <row r="1" spans="1:46" ht="15.75" customHeight="1" x14ac:dyDescent="0.25">
      <c r="A1" s="177"/>
      <c r="B1" s="177"/>
      <c r="C1" s="177"/>
      <c r="D1" s="177"/>
      <c r="E1" s="177"/>
      <c r="F1" s="178"/>
      <c r="G1" s="178"/>
      <c r="H1" s="178"/>
      <c r="I1" s="178"/>
      <c r="J1" s="178"/>
      <c r="K1" s="607" t="s">
        <v>974</v>
      </c>
      <c r="L1" s="607"/>
      <c r="M1" s="607"/>
    </row>
    <row r="2" spans="1:46" ht="20.25" customHeight="1" x14ac:dyDescent="0.25">
      <c r="A2" s="661" t="s">
        <v>796</v>
      </c>
      <c r="B2" s="661"/>
      <c r="C2" s="661"/>
      <c r="D2" s="661"/>
      <c r="E2" s="661"/>
      <c r="F2" s="661"/>
      <c r="G2" s="661"/>
      <c r="H2" s="661"/>
      <c r="I2" s="661"/>
      <c r="J2" s="661"/>
      <c r="K2" s="661"/>
      <c r="L2" s="661"/>
      <c r="M2" s="661"/>
    </row>
    <row r="3" spans="1:46" ht="27.75" customHeight="1" x14ac:dyDescent="0.25">
      <c r="A3" s="459"/>
      <c r="B3" s="459"/>
      <c r="C3" s="459"/>
      <c r="D3" s="460"/>
      <c r="E3" s="460"/>
      <c r="F3" s="460"/>
      <c r="G3" s="460"/>
      <c r="H3" s="460"/>
      <c r="I3" s="460"/>
      <c r="J3" s="610" t="s">
        <v>276</v>
      </c>
      <c r="K3" s="610"/>
      <c r="L3" s="610"/>
      <c r="M3" s="610"/>
    </row>
    <row r="4" spans="1:46" s="295" customFormat="1" ht="15.75" customHeight="1" x14ac:dyDescent="0.2">
      <c r="A4" s="584" t="s">
        <v>161</v>
      </c>
      <c r="B4" s="584" t="s">
        <v>162</v>
      </c>
      <c r="C4" s="584" t="s">
        <v>163</v>
      </c>
      <c r="D4" s="596" t="s">
        <v>164</v>
      </c>
      <c r="E4" s="584" t="s">
        <v>160</v>
      </c>
      <c r="F4" s="583" t="s">
        <v>783</v>
      </c>
      <c r="G4" s="583" t="s">
        <v>456</v>
      </c>
      <c r="H4" s="583" t="s">
        <v>686</v>
      </c>
      <c r="I4" s="583" t="s">
        <v>781</v>
      </c>
      <c r="J4" s="611" t="s">
        <v>165</v>
      </c>
      <c r="K4" s="612"/>
      <c r="L4" s="612"/>
      <c r="M4" s="61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4"/>
      <c r="AO4" s="294"/>
      <c r="AP4" s="294"/>
      <c r="AQ4" s="294"/>
      <c r="AR4" s="294"/>
      <c r="AS4" s="294"/>
      <c r="AT4" s="294"/>
    </row>
    <row r="5" spans="1:46" s="295" customFormat="1" ht="18.75" customHeight="1" x14ac:dyDescent="0.2">
      <c r="A5" s="584"/>
      <c r="B5" s="584"/>
      <c r="C5" s="584"/>
      <c r="D5" s="596"/>
      <c r="E5" s="584"/>
      <c r="F5" s="583"/>
      <c r="G5" s="583"/>
      <c r="H5" s="583"/>
      <c r="I5" s="583"/>
      <c r="J5" s="583" t="s">
        <v>166</v>
      </c>
      <c r="K5" s="662"/>
      <c r="L5" s="662"/>
      <c r="M5" s="66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4"/>
      <c r="AO5" s="294"/>
      <c r="AP5" s="294"/>
      <c r="AQ5" s="294"/>
      <c r="AR5" s="294"/>
      <c r="AS5" s="294"/>
      <c r="AT5" s="294"/>
    </row>
    <row r="6" spans="1:46" s="295" customFormat="1" ht="15" customHeight="1" x14ac:dyDescent="0.2">
      <c r="A6" s="584"/>
      <c r="B6" s="584"/>
      <c r="C6" s="584"/>
      <c r="D6" s="596"/>
      <c r="E6" s="584"/>
      <c r="F6" s="583"/>
      <c r="G6" s="583"/>
      <c r="H6" s="583"/>
      <c r="I6" s="583"/>
      <c r="J6" s="583"/>
      <c r="K6" s="608" t="s">
        <v>457</v>
      </c>
      <c r="L6" s="608" t="s">
        <v>687</v>
      </c>
      <c r="M6" s="608" t="s">
        <v>782</v>
      </c>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4"/>
      <c r="AO6" s="294"/>
      <c r="AP6" s="294"/>
      <c r="AQ6" s="294"/>
      <c r="AR6" s="294"/>
      <c r="AS6" s="294"/>
      <c r="AT6" s="294"/>
    </row>
    <row r="7" spans="1:46" s="295" customFormat="1" ht="44.25" customHeight="1" x14ac:dyDescent="0.2">
      <c r="A7" s="584"/>
      <c r="B7" s="584"/>
      <c r="C7" s="584"/>
      <c r="D7" s="596"/>
      <c r="E7" s="584"/>
      <c r="F7" s="583"/>
      <c r="G7" s="583"/>
      <c r="H7" s="583"/>
      <c r="I7" s="583"/>
      <c r="J7" s="583"/>
      <c r="K7" s="608"/>
      <c r="L7" s="608"/>
      <c r="M7" s="608"/>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4"/>
      <c r="AO7" s="294"/>
      <c r="AP7" s="294"/>
      <c r="AQ7" s="294"/>
      <c r="AR7" s="294"/>
      <c r="AS7" s="294"/>
      <c r="AT7" s="294"/>
    </row>
    <row r="8" spans="1:46" s="295" customFormat="1" ht="19.5" customHeight="1" x14ac:dyDescent="0.2">
      <c r="A8" s="584"/>
      <c r="B8" s="584"/>
      <c r="C8" s="584"/>
      <c r="D8" s="596"/>
      <c r="E8" s="584"/>
      <c r="F8" s="583"/>
      <c r="G8" s="583"/>
      <c r="H8" s="583"/>
      <c r="I8" s="583"/>
      <c r="J8" s="583"/>
      <c r="K8" s="608"/>
      <c r="L8" s="608"/>
      <c r="M8" s="608"/>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4"/>
      <c r="AO8" s="294"/>
      <c r="AP8" s="294"/>
      <c r="AQ8" s="294"/>
      <c r="AR8" s="294"/>
      <c r="AS8" s="294"/>
      <c r="AT8" s="294"/>
    </row>
    <row r="9" spans="1:46" s="293" customFormat="1" ht="25.5" customHeight="1" x14ac:dyDescent="0.2">
      <c r="A9" s="595" t="s">
        <v>303</v>
      </c>
      <c r="B9" s="595"/>
      <c r="C9" s="595"/>
      <c r="D9" s="595"/>
      <c r="E9" s="595"/>
      <c r="F9" s="595"/>
      <c r="G9" s="595"/>
      <c r="H9" s="595"/>
      <c r="I9" s="595"/>
      <c r="J9" s="595"/>
      <c r="K9" s="461"/>
      <c r="L9" s="461"/>
      <c r="M9" s="461"/>
      <c r="AN9" s="294"/>
      <c r="AO9" s="294"/>
      <c r="AP9" s="294"/>
      <c r="AQ9" s="294"/>
      <c r="AR9" s="294"/>
      <c r="AS9" s="294"/>
      <c r="AT9" s="294"/>
    </row>
    <row r="10" spans="1:46" s="293" customFormat="1" ht="15.75" customHeight="1" x14ac:dyDescent="0.2">
      <c r="A10" s="116" t="s">
        <v>175</v>
      </c>
      <c r="B10" s="600" t="s">
        <v>558</v>
      </c>
      <c r="C10" s="600"/>
      <c r="D10" s="600"/>
      <c r="E10" s="600"/>
      <c r="F10" s="600"/>
      <c r="G10" s="600"/>
      <c r="H10" s="600"/>
      <c r="I10" s="600"/>
      <c r="J10" s="600"/>
      <c r="K10" s="116"/>
      <c r="L10" s="116"/>
      <c r="M10" s="116"/>
      <c r="AN10" s="294"/>
      <c r="AO10" s="294"/>
      <c r="AP10" s="294"/>
      <c r="AQ10" s="294"/>
      <c r="AR10" s="294"/>
      <c r="AS10" s="294"/>
      <c r="AT10" s="294"/>
    </row>
    <row r="11" spans="1:46" s="293" customFormat="1" ht="16.5" customHeight="1" x14ac:dyDescent="0.2">
      <c r="A11" s="116" t="s">
        <v>175</v>
      </c>
      <c r="B11" s="392" t="s">
        <v>175</v>
      </c>
      <c r="C11" s="600" t="s">
        <v>67</v>
      </c>
      <c r="D11" s="600"/>
      <c r="E11" s="600"/>
      <c r="F11" s="600"/>
      <c r="G11" s="600"/>
      <c r="H11" s="600"/>
      <c r="I11" s="600"/>
      <c r="J11" s="600"/>
      <c r="K11" s="116"/>
      <c r="L11" s="116"/>
      <c r="M11" s="116"/>
      <c r="AN11" s="294"/>
      <c r="AO11" s="294"/>
      <c r="AP11" s="294"/>
      <c r="AQ11" s="294"/>
      <c r="AR11" s="294"/>
      <c r="AS11" s="294"/>
      <c r="AT11" s="294"/>
    </row>
    <row r="12" spans="1:46" ht="24.75" customHeight="1" x14ac:dyDescent="0.25">
      <c r="A12" s="658" t="s">
        <v>175</v>
      </c>
      <c r="B12" s="658" t="s">
        <v>175</v>
      </c>
      <c r="C12" s="658" t="s">
        <v>175</v>
      </c>
      <c r="D12" s="648" t="s">
        <v>50</v>
      </c>
      <c r="E12" s="428" t="s">
        <v>18</v>
      </c>
      <c r="F12" s="462">
        <v>334.7</v>
      </c>
      <c r="G12" s="462">
        <v>387.6</v>
      </c>
      <c r="H12" s="462">
        <v>390</v>
      </c>
      <c r="I12" s="462">
        <v>400</v>
      </c>
      <c r="J12" s="648" t="s">
        <v>139</v>
      </c>
      <c r="K12" s="597" t="s">
        <v>711</v>
      </c>
      <c r="L12" s="597" t="s">
        <v>711</v>
      </c>
      <c r="M12" s="597" t="s">
        <v>711</v>
      </c>
    </row>
    <row r="13" spans="1:46" ht="20.25" customHeight="1" x14ac:dyDescent="0.25">
      <c r="A13" s="658"/>
      <c r="B13" s="658"/>
      <c r="C13" s="658"/>
      <c r="D13" s="648"/>
      <c r="E13" s="428" t="s">
        <v>2</v>
      </c>
      <c r="F13" s="462">
        <v>2667.5</v>
      </c>
      <c r="G13" s="462">
        <v>2967.1</v>
      </c>
      <c r="H13" s="462">
        <v>3000</v>
      </c>
      <c r="I13" s="462">
        <v>3100</v>
      </c>
      <c r="J13" s="648"/>
      <c r="K13" s="597"/>
      <c r="L13" s="597"/>
      <c r="M13" s="597"/>
    </row>
    <row r="14" spans="1:46" ht="21.75" customHeight="1" x14ac:dyDescent="0.25">
      <c r="A14" s="658"/>
      <c r="B14" s="658"/>
      <c r="C14" s="658"/>
      <c r="D14" s="648"/>
      <c r="E14" s="428" t="s">
        <v>22</v>
      </c>
      <c r="F14" s="462">
        <v>0.5</v>
      </c>
      <c r="G14" s="462">
        <v>0.1</v>
      </c>
      <c r="H14" s="462">
        <v>0.1</v>
      </c>
      <c r="I14" s="462">
        <v>0.1</v>
      </c>
      <c r="J14" s="648"/>
      <c r="K14" s="597"/>
      <c r="L14" s="597"/>
      <c r="M14" s="597"/>
    </row>
    <row r="15" spans="1:46" ht="34.5" customHeight="1" x14ac:dyDescent="0.25">
      <c r="A15" s="658" t="s">
        <v>175</v>
      </c>
      <c r="B15" s="658" t="s">
        <v>175</v>
      </c>
      <c r="C15" s="658" t="s">
        <v>176</v>
      </c>
      <c r="D15" s="648" t="s">
        <v>122</v>
      </c>
      <c r="E15" s="648" t="s">
        <v>18</v>
      </c>
      <c r="F15" s="666">
        <v>697</v>
      </c>
      <c r="G15" s="666">
        <v>797.6</v>
      </c>
      <c r="H15" s="666">
        <v>820</v>
      </c>
      <c r="I15" s="666">
        <v>820</v>
      </c>
      <c r="J15" s="436" t="s">
        <v>140</v>
      </c>
      <c r="K15" s="389">
        <v>2300</v>
      </c>
      <c r="L15" s="389">
        <v>2300</v>
      </c>
      <c r="M15" s="389">
        <v>2300</v>
      </c>
    </row>
    <row r="16" spans="1:46" ht="29.25" customHeight="1" x14ac:dyDescent="0.25">
      <c r="A16" s="658"/>
      <c r="B16" s="658"/>
      <c r="C16" s="658"/>
      <c r="D16" s="648"/>
      <c r="E16" s="648"/>
      <c r="F16" s="667"/>
      <c r="G16" s="667"/>
      <c r="H16" s="667"/>
      <c r="I16" s="667"/>
      <c r="J16" s="436" t="s">
        <v>141</v>
      </c>
      <c r="K16" s="389">
        <v>1250</v>
      </c>
      <c r="L16" s="389">
        <v>1250</v>
      </c>
      <c r="M16" s="389">
        <v>1250</v>
      </c>
    </row>
    <row r="17" spans="1:13" ht="82.5" customHeight="1" x14ac:dyDescent="0.25">
      <c r="A17" s="427" t="s">
        <v>175</v>
      </c>
      <c r="B17" s="427" t="s">
        <v>175</v>
      </c>
      <c r="C17" s="427" t="s">
        <v>177</v>
      </c>
      <c r="D17" s="428" t="s">
        <v>69</v>
      </c>
      <c r="E17" s="399" t="s">
        <v>18</v>
      </c>
      <c r="F17" s="463">
        <v>899.7</v>
      </c>
      <c r="G17" s="463">
        <v>847.7</v>
      </c>
      <c r="H17" s="463">
        <v>900</v>
      </c>
      <c r="I17" s="463">
        <v>900</v>
      </c>
      <c r="J17" s="464" t="s">
        <v>800</v>
      </c>
      <c r="K17" s="390" t="s">
        <v>801</v>
      </c>
      <c r="L17" s="390" t="s">
        <v>801</v>
      </c>
      <c r="M17" s="390" t="s">
        <v>801</v>
      </c>
    </row>
    <row r="18" spans="1:13" ht="108.75" customHeight="1" x14ac:dyDescent="0.25">
      <c r="A18" s="245" t="s">
        <v>175</v>
      </c>
      <c r="B18" s="428" t="s">
        <v>175</v>
      </c>
      <c r="C18" s="428" t="s">
        <v>178</v>
      </c>
      <c r="D18" s="464" t="s">
        <v>73</v>
      </c>
      <c r="E18" s="202" t="s">
        <v>18</v>
      </c>
      <c r="F18" s="465">
        <v>681.7</v>
      </c>
      <c r="G18" s="465">
        <v>828.8</v>
      </c>
      <c r="H18" s="465">
        <v>830</v>
      </c>
      <c r="I18" s="463">
        <v>830</v>
      </c>
      <c r="J18" s="464" t="s">
        <v>946</v>
      </c>
      <c r="K18" s="391" t="s">
        <v>802</v>
      </c>
      <c r="L18" s="391" t="s">
        <v>802</v>
      </c>
      <c r="M18" s="391" t="s">
        <v>802</v>
      </c>
    </row>
    <row r="19" spans="1:13" ht="37.5" customHeight="1" x14ac:dyDescent="0.25">
      <c r="A19" s="245" t="s">
        <v>175</v>
      </c>
      <c r="B19" s="428" t="s">
        <v>175</v>
      </c>
      <c r="C19" s="466" t="s">
        <v>179</v>
      </c>
      <c r="D19" s="245" t="s">
        <v>70</v>
      </c>
      <c r="E19" s="466" t="s">
        <v>2</v>
      </c>
      <c r="F19" s="117">
        <v>33.4</v>
      </c>
      <c r="G19" s="117">
        <v>50</v>
      </c>
      <c r="H19" s="117">
        <v>50</v>
      </c>
      <c r="I19" s="117">
        <v>50</v>
      </c>
      <c r="J19" s="467" t="s">
        <v>142</v>
      </c>
      <c r="K19" s="390" t="s">
        <v>803</v>
      </c>
      <c r="L19" s="390" t="s">
        <v>803</v>
      </c>
      <c r="M19" s="390" t="s">
        <v>803</v>
      </c>
    </row>
    <row r="20" spans="1:13" ht="43.5" customHeight="1" x14ac:dyDescent="0.25">
      <c r="A20" s="245" t="s">
        <v>175</v>
      </c>
      <c r="B20" s="428" t="s">
        <v>175</v>
      </c>
      <c r="C20" s="466" t="s">
        <v>180</v>
      </c>
      <c r="D20" s="245" t="s">
        <v>71</v>
      </c>
      <c r="E20" s="466" t="s">
        <v>2</v>
      </c>
      <c r="F20" s="117">
        <v>115</v>
      </c>
      <c r="G20" s="117">
        <v>150</v>
      </c>
      <c r="H20" s="117">
        <v>150</v>
      </c>
      <c r="I20" s="117">
        <v>150</v>
      </c>
      <c r="J20" s="436" t="s">
        <v>140</v>
      </c>
      <c r="K20" s="389">
        <v>2300</v>
      </c>
      <c r="L20" s="389">
        <v>2300</v>
      </c>
      <c r="M20" s="389">
        <v>2300</v>
      </c>
    </row>
    <row r="21" spans="1:13" ht="34.5" customHeight="1" x14ac:dyDescent="0.25">
      <c r="A21" s="245" t="s">
        <v>175</v>
      </c>
      <c r="B21" s="428" t="s">
        <v>175</v>
      </c>
      <c r="C21" s="466" t="s">
        <v>181</v>
      </c>
      <c r="D21" s="245" t="s">
        <v>368</v>
      </c>
      <c r="E21" s="428" t="s">
        <v>5</v>
      </c>
      <c r="F21" s="117">
        <v>2711.4</v>
      </c>
      <c r="G21" s="117">
        <v>2982</v>
      </c>
      <c r="H21" s="117">
        <v>2982</v>
      </c>
      <c r="I21" s="117">
        <v>2982</v>
      </c>
      <c r="J21" s="436" t="s">
        <v>33</v>
      </c>
      <c r="K21" s="270">
        <v>1429</v>
      </c>
      <c r="L21" s="270">
        <v>1420</v>
      </c>
      <c r="M21" s="270">
        <v>1420</v>
      </c>
    </row>
    <row r="22" spans="1:13" ht="36.75" customHeight="1" x14ac:dyDescent="0.25">
      <c r="A22" s="245" t="s">
        <v>175</v>
      </c>
      <c r="B22" s="428" t="s">
        <v>175</v>
      </c>
      <c r="C22" s="466" t="s">
        <v>182</v>
      </c>
      <c r="D22" s="245" t="s">
        <v>27</v>
      </c>
      <c r="E22" s="428" t="s">
        <v>5</v>
      </c>
      <c r="F22" s="117">
        <v>9259.2000000000007</v>
      </c>
      <c r="G22" s="117">
        <v>10191</v>
      </c>
      <c r="H22" s="117">
        <v>10200</v>
      </c>
      <c r="I22" s="117">
        <v>10200</v>
      </c>
      <c r="J22" s="270" t="s">
        <v>34</v>
      </c>
      <c r="K22" s="270">
        <v>11700</v>
      </c>
      <c r="L22" s="270">
        <v>11500</v>
      </c>
      <c r="M22" s="270">
        <v>11300</v>
      </c>
    </row>
    <row r="23" spans="1:13" ht="24.75" customHeight="1" x14ac:dyDescent="0.25">
      <c r="A23" s="649" t="s">
        <v>175</v>
      </c>
      <c r="B23" s="649" t="s">
        <v>175</v>
      </c>
      <c r="C23" s="605" t="s">
        <v>183</v>
      </c>
      <c r="D23" s="648" t="s">
        <v>28</v>
      </c>
      <c r="E23" s="245" t="s">
        <v>5</v>
      </c>
      <c r="F23" s="117">
        <v>80.099999999999994</v>
      </c>
      <c r="G23" s="117">
        <v>0</v>
      </c>
      <c r="H23" s="117">
        <v>0</v>
      </c>
      <c r="I23" s="117">
        <v>0</v>
      </c>
      <c r="J23" s="659" t="s">
        <v>35</v>
      </c>
      <c r="K23" s="630">
        <v>380</v>
      </c>
      <c r="L23" s="630">
        <v>380</v>
      </c>
      <c r="M23" s="630">
        <v>380</v>
      </c>
    </row>
    <row r="24" spans="1:13" ht="24.75" customHeight="1" x14ac:dyDescent="0.25">
      <c r="A24" s="649"/>
      <c r="B24" s="649"/>
      <c r="C24" s="605"/>
      <c r="D24" s="648"/>
      <c r="E24" s="245" t="s">
        <v>18</v>
      </c>
      <c r="F24" s="117">
        <v>0</v>
      </c>
      <c r="G24" s="117">
        <v>84.1</v>
      </c>
      <c r="H24" s="117">
        <v>84.1</v>
      </c>
      <c r="I24" s="117">
        <v>84.1</v>
      </c>
      <c r="J24" s="659"/>
      <c r="K24" s="660"/>
      <c r="L24" s="660"/>
      <c r="M24" s="660"/>
    </row>
    <row r="25" spans="1:13" ht="22.5" customHeight="1" x14ac:dyDescent="0.25">
      <c r="A25" s="649"/>
      <c r="B25" s="649"/>
      <c r="C25" s="605"/>
      <c r="D25" s="648"/>
      <c r="E25" s="245" t="s">
        <v>2</v>
      </c>
      <c r="F25" s="117">
        <v>16</v>
      </c>
      <c r="G25" s="117">
        <v>16</v>
      </c>
      <c r="H25" s="117">
        <v>16</v>
      </c>
      <c r="I25" s="117">
        <v>16</v>
      </c>
      <c r="J25" s="659"/>
      <c r="K25" s="631"/>
      <c r="L25" s="631"/>
      <c r="M25" s="631"/>
    </row>
    <row r="26" spans="1:13" ht="26.25" customHeight="1" x14ac:dyDescent="0.25">
      <c r="A26" s="640" t="s">
        <v>175</v>
      </c>
      <c r="B26" s="640" t="s">
        <v>175</v>
      </c>
      <c r="C26" s="652" t="s">
        <v>184</v>
      </c>
      <c r="D26" s="650" t="s">
        <v>29</v>
      </c>
      <c r="E26" s="245" t="s">
        <v>5</v>
      </c>
      <c r="F26" s="117">
        <v>29.8</v>
      </c>
      <c r="G26" s="117">
        <v>0</v>
      </c>
      <c r="H26" s="117">
        <v>0</v>
      </c>
      <c r="I26" s="117">
        <v>0</v>
      </c>
      <c r="J26" s="654" t="s">
        <v>36</v>
      </c>
      <c r="K26" s="630">
        <v>6</v>
      </c>
      <c r="L26" s="630">
        <v>6</v>
      </c>
      <c r="M26" s="630">
        <v>6</v>
      </c>
    </row>
    <row r="27" spans="1:13" ht="23.25" customHeight="1" x14ac:dyDescent="0.25">
      <c r="A27" s="641"/>
      <c r="B27" s="641"/>
      <c r="C27" s="653"/>
      <c r="D27" s="651"/>
      <c r="E27" s="245" t="s">
        <v>18</v>
      </c>
      <c r="F27" s="117">
        <v>0</v>
      </c>
      <c r="G27" s="117">
        <v>24.8</v>
      </c>
      <c r="H27" s="117">
        <v>24.8</v>
      </c>
      <c r="I27" s="117">
        <v>24.8</v>
      </c>
      <c r="J27" s="655"/>
      <c r="K27" s="631"/>
      <c r="L27" s="631"/>
      <c r="M27" s="631"/>
    </row>
    <row r="28" spans="1:13" ht="32.25" customHeight="1" x14ac:dyDescent="0.25">
      <c r="A28" s="245" t="s">
        <v>175</v>
      </c>
      <c r="B28" s="245" t="s">
        <v>175</v>
      </c>
      <c r="C28" s="468" t="s">
        <v>185</v>
      </c>
      <c r="D28" s="428" t="s">
        <v>38</v>
      </c>
      <c r="E28" s="245" t="s">
        <v>5</v>
      </c>
      <c r="F28" s="117">
        <v>0.1</v>
      </c>
      <c r="G28" s="117">
        <v>0.1</v>
      </c>
      <c r="H28" s="117">
        <v>0.1</v>
      </c>
      <c r="I28" s="117">
        <v>0.1</v>
      </c>
      <c r="J28" s="467" t="s">
        <v>39</v>
      </c>
      <c r="K28" s="469">
        <v>1</v>
      </c>
      <c r="L28" s="469">
        <v>1</v>
      </c>
      <c r="M28" s="469">
        <v>1</v>
      </c>
    </row>
    <row r="29" spans="1:13" ht="45" customHeight="1" x14ac:dyDescent="0.25">
      <c r="A29" s="245" t="s">
        <v>175</v>
      </c>
      <c r="B29" s="245" t="s">
        <v>175</v>
      </c>
      <c r="C29" s="468" t="s">
        <v>186</v>
      </c>
      <c r="D29" s="245" t="s">
        <v>40</v>
      </c>
      <c r="E29" s="245" t="s">
        <v>5</v>
      </c>
      <c r="F29" s="117">
        <v>0</v>
      </c>
      <c r="G29" s="117">
        <v>1.6</v>
      </c>
      <c r="H29" s="117">
        <v>1.6</v>
      </c>
      <c r="I29" s="117">
        <v>1.6</v>
      </c>
      <c r="J29" s="467" t="s">
        <v>41</v>
      </c>
      <c r="K29" s="469">
        <v>1</v>
      </c>
      <c r="L29" s="469">
        <v>1</v>
      </c>
      <c r="M29" s="469">
        <v>1</v>
      </c>
    </row>
    <row r="30" spans="1:13" ht="82.5" customHeight="1" x14ac:dyDescent="0.25">
      <c r="A30" s="245" t="s">
        <v>175</v>
      </c>
      <c r="B30" s="245" t="s">
        <v>175</v>
      </c>
      <c r="C30" s="468" t="s">
        <v>21</v>
      </c>
      <c r="D30" s="245" t="s">
        <v>192</v>
      </c>
      <c r="E30" s="245" t="s">
        <v>18</v>
      </c>
      <c r="F30" s="117">
        <v>3.2</v>
      </c>
      <c r="G30" s="117">
        <v>8.9</v>
      </c>
      <c r="H30" s="117">
        <v>9</v>
      </c>
      <c r="I30" s="117">
        <v>9</v>
      </c>
      <c r="J30" s="202" t="s">
        <v>207</v>
      </c>
      <c r="K30" s="469">
        <v>9</v>
      </c>
      <c r="L30" s="469">
        <v>9</v>
      </c>
      <c r="M30" s="469">
        <v>9</v>
      </c>
    </row>
    <row r="31" spans="1:13" ht="42" customHeight="1" x14ac:dyDescent="0.25">
      <c r="A31" s="402" t="s">
        <v>175</v>
      </c>
      <c r="B31" s="402" t="s">
        <v>175</v>
      </c>
      <c r="C31" s="402" t="s">
        <v>3</v>
      </c>
      <c r="D31" s="402" t="s">
        <v>956</v>
      </c>
      <c r="E31" s="470" t="s">
        <v>18</v>
      </c>
      <c r="F31" s="270">
        <v>0</v>
      </c>
      <c r="G31" s="270">
        <v>150.4</v>
      </c>
      <c r="H31" s="270">
        <v>150.4</v>
      </c>
      <c r="I31" s="270">
        <v>150.4</v>
      </c>
      <c r="J31" s="202" t="s">
        <v>671</v>
      </c>
      <c r="K31" s="469">
        <v>6</v>
      </c>
      <c r="L31" s="469">
        <v>8</v>
      </c>
      <c r="M31" s="469">
        <v>8</v>
      </c>
    </row>
    <row r="32" spans="1:13" ht="16.5" customHeight="1" x14ac:dyDescent="0.25">
      <c r="A32" s="116" t="s">
        <v>175</v>
      </c>
      <c r="B32" s="116" t="s">
        <v>175</v>
      </c>
      <c r="C32" s="639" t="s">
        <v>167</v>
      </c>
      <c r="D32" s="639"/>
      <c r="E32" s="639"/>
      <c r="F32" s="471">
        <f>SUM(F12:F31)</f>
        <v>17529.299999999996</v>
      </c>
      <c r="G32" s="471">
        <f t="shared" ref="G32:I32" si="0">SUM(G12:G31)</f>
        <v>19487.8</v>
      </c>
      <c r="H32" s="471">
        <f t="shared" si="0"/>
        <v>19608.099999999995</v>
      </c>
      <c r="I32" s="471">
        <f t="shared" si="0"/>
        <v>19718.099999999995</v>
      </c>
      <c r="J32" s="467"/>
      <c r="K32" s="469"/>
      <c r="L32" s="469"/>
      <c r="M32" s="469"/>
    </row>
    <row r="33" spans="1:13" ht="18" customHeight="1" x14ac:dyDescent="0.25">
      <c r="A33" s="245" t="s">
        <v>175</v>
      </c>
      <c r="B33" s="428" t="s">
        <v>176</v>
      </c>
      <c r="C33" s="600" t="s">
        <v>312</v>
      </c>
      <c r="D33" s="600"/>
      <c r="E33" s="600"/>
      <c r="F33" s="600"/>
      <c r="G33" s="600"/>
      <c r="H33" s="600"/>
      <c r="I33" s="600"/>
      <c r="J33" s="600"/>
      <c r="K33" s="116"/>
      <c r="L33" s="116"/>
      <c r="M33" s="116"/>
    </row>
    <row r="34" spans="1:13" ht="28.5" customHeight="1" x14ac:dyDescent="0.25">
      <c r="A34" s="658" t="s">
        <v>175</v>
      </c>
      <c r="B34" s="658" t="s">
        <v>176</v>
      </c>
      <c r="C34" s="598" t="s">
        <v>175</v>
      </c>
      <c r="D34" s="599" t="s">
        <v>319</v>
      </c>
      <c r="E34" s="466" t="s">
        <v>2</v>
      </c>
      <c r="F34" s="91">
        <v>464.9</v>
      </c>
      <c r="G34" s="91">
        <v>440</v>
      </c>
      <c r="H34" s="91">
        <v>480</v>
      </c>
      <c r="I34" s="91">
        <v>480</v>
      </c>
      <c r="J34" s="668" t="s">
        <v>143</v>
      </c>
      <c r="K34" s="665">
        <v>4500</v>
      </c>
      <c r="L34" s="665">
        <v>4500</v>
      </c>
      <c r="M34" s="665">
        <v>4500</v>
      </c>
    </row>
    <row r="35" spans="1:13" ht="42" customHeight="1" x14ac:dyDescent="0.25">
      <c r="A35" s="658"/>
      <c r="B35" s="658"/>
      <c r="C35" s="598"/>
      <c r="D35" s="599"/>
      <c r="E35" s="466" t="s">
        <v>2</v>
      </c>
      <c r="F35" s="91">
        <v>173.4</v>
      </c>
      <c r="G35" s="91">
        <v>186.9</v>
      </c>
      <c r="H35" s="91">
        <v>186.9</v>
      </c>
      <c r="I35" s="91">
        <v>186.9</v>
      </c>
      <c r="J35" s="668"/>
      <c r="K35" s="665"/>
      <c r="L35" s="665"/>
      <c r="M35" s="665"/>
    </row>
    <row r="36" spans="1:13" ht="33.75" customHeight="1" x14ac:dyDescent="0.25">
      <c r="A36" s="245" t="s">
        <v>175</v>
      </c>
      <c r="B36" s="428" t="s">
        <v>176</v>
      </c>
      <c r="C36" s="428" t="s">
        <v>176</v>
      </c>
      <c r="D36" s="467" t="s">
        <v>74</v>
      </c>
      <c r="E36" s="464" t="s">
        <v>2</v>
      </c>
      <c r="F36" s="358">
        <v>64.3</v>
      </c>
      <c r="G36" s="358">
        <v>80</v>
      </c>
      <c r="H36" s="358">
        <v>80</v>
      </c>
      <c r="I36" s="358">
        <v>80</v>
      </c>
      <c r="J36" s="202" t="s">
        <v>145</v>
      </c>
      <c r="K36" s="469">
        <v>500</v>
      </c>
      <c r="L36" s="469">
        <v>500</v>
      </c>
      <c r="M36" s="469">
        <v>500</v>
      </c>
    </row>
    <row r="37" spans="1:13" ht="39" customHeight="1" x14ac:dyDescent="0.25">
      <c r="A37" s="245" t="s">
        <v>175</v>
      </c>
      <c r="B37" s="428" t="s">
        <v>176</v>
      </c>
      <c r="C37" s="428" t="s">
        <v>177</v>
      </c>
      <c r="D37" s="467" t="s">
        <v>75</v>
      </c>
      <c r="E37" s="464" t="s">
        <v>2</v>
      </c>
      <c r="F37" s="358">
        <v>131.6</v>
      </c>
      <c r="G37" s="358">
        <v>131</v>
      </c>
      <c r="H37" s="358">
        <v>131</v>
      </c>
      <c r="I37" s="358">
        <v>131</v>
      </c>
      <c r="J37" s="202" t="s">
        <v>146</v>
      </c>
      <c r="K37" s="469">
        <v>5800</v>
      </c>
      <c r="L37" s="469">
        <v>5800</v>
      </c>
      <c r="M37" s="469">
        <v>5800</v>
      </c>
    </row>
    <row r="38" spans="1:13" ht="45" customHeight="1" x14ac:dyDescent="0.25">
      <c r="A38" s="245" t="s">
        <v>175</v>
      </c>
      <c r="B38" s="428" t="s">
        <v>176</v>
      </c>
      <c r="C38" s="428" t="s">
        <v>178</v>
      </c>
      <c r="D38" s="202" t="s">
        <v>752</v>
      </c>
      <c r="E38" s="202" t="s">
        <v>2</v>
      </c>
      <c r="F38" s="358">
        <v>26.7</v>
      </c>
      <c r="G38" s="358">
        <v>30</v>
      </c>
      <c r="H38" s="358">
        <v>30</v>
      </c>
      <c r="I38" s="358">
        <v>30</v>
      </c>
      <c r="J38" s="270" t="s">
        <v>737</v>
      </c>
      <c r="K38" s="270">
        <v>320</v>
      </c>
      <c r="L38" s="270">
        <v>320</v>
      </c>
      <c r="M38" s="270">
        <v>320</v>
      </c>
    </row>
    <row r="39" spans="1:13" ht="69.75" customHeight="1" x14ac:dyDescent="0.25">
      <c r="A39" s="245" t="s">
        <v>175</v>
      </c>
      <c r="B39" s="428" t="s">
        <v>176</v>
      </c>
      <c r="C39" s="428" t="s">
        <v>179</v>
      </c>
      <c r="D39" s="202" t="s">
        <v>953</v>
      </c>
      <c r="E39" s="202" t="s">
        <v>18</v>
      </c>
      <c r="F39" s="358">
        <v>0</v>
      </c>
      <c r="G39" s="358">
        <v>371.2</v>
      </c>
      <c r="H39" s="358">
        <v>0</v>
      </c>
      <c r="I39" s="358">
        <v>0</v>
      </c>
      <c r="J39" s="270" t="s">
        <v>954</v>
      </c>
      <c r="K39" s="270">
        <v>100</v>
      </c>
      <c r="L39" s="270"/>
      <c r="M39" s="270"/>
    </row>
    <row r="40" spans="1:13" ht="38.25" customHeight="1" x14ac:dyDescent="0.25">
      <c r="A40" s="245" t="s">
        <v>175</v>
      </c>
      <c r="B40" s="428" t="s">
        <v>176</v>
      </c>
      <c r="C40" s="428" t="s">
        <v>180</v>
      </c>
      <c r="D40" s="472" t="s">
        <v>962</v>
      </c>
      <c r="E40" s="473" t="s">
        <v>2</v>
      </c>
      <c r="F40" s="358">
        <v>0</v>
      </c>
      <c r="G40" s="358">
        <v>23.2</v>
      </c>
      <c r="H40" s="358">
        <v>31</v>
      </c>
      <c r="I40" s="358">
        <v>31</v>
      </c>
      <c r="J40" s="270" t="s">
        <v>963</v>
      </c>
      <c r="K40" s="270">
        <v>48</v>
      </c>
      <c r="L40" s="270">
        <v>48</v>
      </c>
      <c r="M40" s="270">
        <v>48</v>
      </c>
    </row>
    <row r="41" spans="1:13" ht="33" customHeight="1" x14ac:dyDescent="0.25">
      <c r="A41" s="245" t="s">
        <v>175</v>
      </c>
      <c r="B41" s="428" t="s">
        <v>176</v>
      </c>
      <c r="C41" s="428" t="s">
        <v>181</v>
      </c>
      <c r="D41" s="467" t="s">
        <v>269</v>
      </c>
      <c r="E41" s="464" t="s">
        <v>2</v>
      </c>
      <c r="F41" s="358">
        <v>1</v>
      </c>
      <c r="G41" s="358">
        <v>3</v>
      </c>
      <c r="H41" s="358">
        <v>3</v>
      </c>
      <c r="I41" s="358">
        <v>3</v>
      </c>
      <c r="J41" s="202" t="s">
        <v>280</v>
      </c>
      <c r="K41" s="469">
        <v>1</v>
      </c>
      <c r="L41" s="469">
        <v>1</v>
      </c>
      <c r="M41" s="469">
        <v>1</v>
      </c>
    </row>
    <row r="42" spans="1:13" ht="19.5" customHeight="1" x14ac:dyDescent="0.25">
      <c r="A42" s="116" t="s">
        <v>175</v>
      </c>
      <c r="B42" s="116" t="s">
        <v>176</v>
      </c>
      <c r="C42" s="639" t="s">
        <v>167</v>
      </c>
      <c r="D42" s="639"/>
      <c r="E42" s="639"/>
      <c r="F42" s="143">
        <f t="shared" ref="F42:I42" si="1">SUM(F34:F41)</f>
        <v>861.9</v>
      </c>
      <c r="G42" s="143">
        <f t="shared" si="1"/>
        <v>1265.3</v>
      </c>
      <c r="H42" s="143">
        <f t="shared" si="1"/>
        <v>941.9</v>
      </c>
      <c r="I42" s="143">
        <f t="shared" si="1"/>
        <v>941.9</v>
      </c>
      <c r="J42" s="467"/>
      <c r="K42" s="474"/>
      <c r="L42" s="474"/>
      <c r="M42" s="474"/>
    </row>
    <row r="43" spans="1:13" ht="16.5" customHeight="1" x14ac:dyDescent="0.25">
      <c r="A43" s="245" t="s">
        <v>175</v>
      </c>
      <c r="B43" s="428" t="s">
        <v>177</v>
      </c>
      <c r="C43" s="657" t="s">
        <v>559</v>
      </c>
      <c r="D43" s="657"/>
      <c r="E43" s="657"/>
      <c r="F43" s="657"/>
      <c r="G43" s="657"/>
      <c r="H43" s="657"/>
      <c r="I43" s="657"/>
      <c r="J43" s="657"/>
      <c r="K43" s="475"/>
      <c r="L43" s="475"/>
      <c r="M43" s="475"/>
    </row>
    <row r="44" spans="1:13" ht="30.75" customHeight="1" x14ac:dyDescent="0.25">
      <c r="A44" s="427" t="s">
        <v>175</v>
      </c>
      <c r="B44" s="427" t="s">
        <v>177</v>
      </c>
      <c r="C44" s="391" t="s">
        <v>175</v>
      </c>
      <c r="D44" s="466" t="s">
        <v>72</v>
      </c>
      <c r="E44" s="202" t="s">
        <v>2</v>
      </c>
      <c r="F44" s="91">
        <v>277.8</v>
      </c>
      <c r="G44" s="91">
        <v>376</v>
      </c>
      <c r="H44" s="91">
        <v>400</v>
      </c>
      <c r="I44" s="91">
        <v>420</v>
      </c>
      <c r="J44" s="467" t="s">
        <v>144</v>
      </c>
      <c r="K44" s="270">
        <v>550</v>
      </c>
      <c r="L44" s="270">
        <v>620</v>
      </c>
      <c r="M44" s="270">
        <v>640</v>
      </c>
    </row>
    <row r="45" spans="1:13" ht="21" customHeight="1" x14ac:dyDescent="0.25">
      <c r="A45" s="245" t="s">
        <v>175</v>
      </c>
      <c r="B45" s="245" t="s">
        <v>177</v>
      </c>
      <c r="C45" s="587" t="s">
        <v>167</v>
      </c>
      <c r="D45" s="587"/>
      <c r="E45" s="587"/>
      <c r="F45" s="471">
        <f t="shared" ref="F45:I45" si="2">SUM(F44)</f>
        <v>277.8</v>
      </c>
      <c r="G45" s="471">
        <f t="shared" si="2"/>
        <v>376</v>
      </c>
      <c r="H45" s="471">
        <f t="shared" si="2"/>
        <v>400</v>
      </c>
      <c r="I45" s="471">
        <f t="shared" si="2"/>
        <v>420</v>
      </c>
      <c r="J45" s="464"/>
      <c r="K45" s="476"/>
      <c r="L45" s="476"/>
      <c r="M45" s="476"/>
    </row>
    <row r="46" spans="1:13" ht="17.25" customHeight="1" x14ac:dyDescent="0.25">
      <c r="A46" s="116" t="s">
        <v>175</v>
      </c>
      <c r="B46" s="587" t="s">
        <v>168</v>
      </c>
      <c r="C46" s="587"/>
      <c r="D46" s="587"/>
      <c r="E46" s="587"/>
      <c r="F46" s="143">
        <f t="shared" ref="F46:I46" si="3">+F45+F42+F32</f>
        <v>18668.999999999996</v>
      </c>
      <c r="G46" s="143">
        <f t="shared" si="3"/>
        <v>21129.1</v>
      </c>
      <c r="H46" s="143">
        <f t="shared" si="3"/>
        <v>20949.999999999996</v>
      </c>
      <c r="I46" s="143">
        <f t="shared" si="3"/>
        <v>21079.999999999996</v>
      </c>
      <c r="J46" s="477"/>
      <c r="K46" s="478"/>
      <c r="L46" s="478"/>
      <c r="M46" s="478"/>
    </row>
    <row r="47" spans="1:13" ht="16.5" customHeight="1" x14ac:dyDescent="0.25">
      <c r="A47" s="116" t="s">
        <v>176</v>
      </c>
      <c r="B47" s="634" t="s">
        <v>560</v>
      </c>
      <c r="C47" s="634"/>
      <c r="D47" s="634"/>
      <c r="E47" s="634"/>
      <c r="F47" s="634"/>
      <c r="G47" s="634"/>
      <c r="H47" s="634"/>
      <c r="I47" s="634"/>
      <c r="J47" s="634"/>
      <c r="K47" s="479"/>
      <c r="L47" s="479"/>
      <c r="M47" s="479"/>
    </row>
    <row r="48" spans="1:13" ht="16.5" customHeight="1" x14ac:dyDescent="0.25">
      <c r="A48" s="116" t="s">
        <v>176</v>
      </c>
      <c r="B48" s="480" t="s">
        <v>175</v>
      </c>
      <c r="C48" s="634" t="s">
        <v>561</v>
      </c>
      <c r="D48" s="634"/>
      <c r="E48" s="634"/>
      <c r="F48" s="634"/>
      <c r="G48" s="634"/>
      <c r="H48" s="634"/>
      <c r="I48" s="634"/>
      <c r="J48" s="634"/>
      <c r="K48" s="479"/>
      <c r="L48" s="479"/>
      <c r="M48" s="479"/>
    </row>
    <row r="49" spans="1:46" ht="18.75" customHeight="1" x14ac:dyDescent="0.25">
      <c r="A49" s="648" t="s">
        <v>176</v>
      </c>
      <c r="B49" s="656" t="s">
        <v>175</v>
      </c>
      <c r="C49" s="656" t="s">
        <v>175</v>
      </c>
      <c r="D49" s="594" t="s">
        <v>76</v>
      </c>
      <c r="E49" s="429" t="s">
        <v>2</v>
      </c>
      <c r="F49" s="117">
        <v>645.1</v>
      </c>
      <c r="G49" s="117">
        <v>998.9</v>
      </c>
      <c r="H49" s="117">
        <v>1150</v>
      </c>
      <c r="I49" s="117">
        <v>1250</v>
      </c>
      <c r="J49" s="646" t="s">
        <v>907</v>
      </c>
      <c r="K49" s="632" t="s">
        <v>804</v>
      </c>
      <c r="L49" s="632" t="s">
        <v>805</v>
      </c>
      <c r="M49" s="632" t="s">
        <v>805</v>
      </c>
    </row>
    <row r="50" spans="1:46" ht="18.75" customHeight="1" x14ac:dyDescent="0.25">
      <c r="A50" s="648"/>
      <c r="B50" s="656"/>
      <c r="C50" s="656"/>
      <c r="D50" s="594"/>
      <c r="E50" s="429" t="s">
        <v>18</v>
      </c>
      <c r="F50" s="117">
        <v>24.5</v>
      </c>
      <c r="G50" s="117">
        <v>55.6</v>
      </c>
      <c r="H50" s="117">
        <v>0</v>
      </c>
      <c r="I50" s="117">
        <v>0</v>
      </c>
      <c r="J50" s="647"/>
      <c r="K50" s="633"/>
      <c r="L50" s="633"/>
      <c r="M50" s="633"/>
    </row>
    <row r="51" spans="1:46" s="296" customFormat="1" ht="18.75" customHeight="1" x14ac:dyDescent="0.25">
      <c r="A51" s="648"/>
      <c r="B51" s="656"/>
      <c r="C51" s="656"/>
      <c r="D51" s="594"/>
      <c r="E51" s="429" t="s">
        <v>22</v>
      </c>
      <c r="F51" s="117">
        <v>31</v>
      </c>
      <c r="G51" s="117">
        <v>31.4</v>
      </c>
      <c r="H51" s="117">
        <v>31.4</v>
      </c>
      <c r="I51" s="117">
        <v>31.4</v>
      </c>
      <c r="J51" s="647"/>
      <c r="K51" s="633"/>
      <c r="L51" s="633"/>
      <c r="M51" s="633"/>
      <c r="AN51" s="297"/>
      <c r="AO51" s="297"/>
      <c r="AP51" s="297"/>
      <c r="AQ51" s="297"/>
      <c r="AR51" s="297"/>
      <c r="AS51" s="297"/>
      <c r="AT51" s="297"/>
    </row>
    <row r="52" spans="1:46" ht="18.75" customHeight="1" x14ac:dyDescent="0.25">
      <c r="A52" s="658" t="s">
        <v>176</v>
      </c>
      <c r="B52" s="645" t="s">
        <v>175</v>
      </c>
      <c r="C52" s="645" t="s">
        <v>176</v>
      </c>
      <c r="D52" s="594" t="s">
        <v>77</v>
      </c>
      <c r="E52" s="481" t="s">
        <v>2</v>
      </c>
      <c r="F52" s="463">
        <v>239.3</v>
      </c>
      <c r="G52" s="463">
        <v>285.8</v>
      </c>
      <c r="H52" s="463">
        <v>345</v>
      </c>
      <c r="I52" s="463">
        <v>360</v>
      </c>
      <c r="J52" s="647"/>
      <c r="K52" s="633"/>
      <c r="L52" s="633"/>
      <c r="M52" s="633"/>
    </row>
    <row r="53" spans="1:46" ht="18.75" customHeight="1" x14ac:dyDescent="0.25">
      <c r="A53" s="658"/>
      <c r="B53" s="645"/>
      <c r="C53" s="645"/>
      <c r="D53" s="594"/>
      <c r="E53" s="429" t="s">
        <v>18</v>
      </c>
      <c r="F53" s="117">
        <v>10.7</v>
      </c>
      <c r="G53" s="117">
        <v>2.9</v>
      </c>
      <c r="H53" s="117">
        <v>0</v>
      </c>
      <c r="I53" s="117">
        <v>0</v>
      </c>
      <c r="J53" s="647"/>
      <c r="K53" s="633"/>
      <c r="L53" s="633"/>
      <c r="M53" s="633"/>
    </row>
    <row r="54" spans="1:46" ht="18.75" customHeight="1" x14ac:dyDescent="0.25">
      <c r="A54" s="658"/>
      <c r="B54" s="645"/>
      <c r="C54" s="645"/>
      <c r="D54" s="594"/>
      <c r="E54" s="481" t="s">
        <v>22</v>
      </c>
      <c r="F54" s="463">
        <v>250.2</v>
      </c>
      <c r="G54" s="463">
        <v>308.39999999999998</v>
      </c>
      <c r="H54" s="463">
        <v>310</v>
      </c>
      <c r="I54" s="463">
        <v>310</v>
      </c>
      <c r="J54" s="647"/>
      <c r="K54" s="633"/>
      <c r="L54" s="633"/>
      <c r="M54" s="482"/>
    </row>
    <row r="55" spans="1:46" ht="18.75" customHeight="1" x14ac:dyDescent="0.25">
      <c r="A55" s="658" t="s">
        <v>176</v>
      </c>
      <c r="B55" s="645" t="s">
        <v>175</v>
      </c>
      <c r="C55" s="645" t="s">
        <v>177</v>
      </c>
      <c r="D55" s="594" t="s">
        <v>320</v>
      </c>
      <c r="E55" s="481" t="s">
        <v>2</v>
      </c>
      <c r="F55" s="117">
        <v>1015.7</v>
      </c>
      <c r="G55" s="117">
        <v>1244.9000000000001</v>
      </c>
      <c r="H55" s="117">
        <v>1395</v>
      </c>
      <c r="I55" s="117">
        <v>1450</v>
      </c>
      <c r="J55" s="647"/>
      <c r="K55" s="633"/>
      <c r="L55" s="482"/>
      <c r="M55" s="482"/>
    </row>
    <row r="56" spans="1:46" ht="18.75" customHeight="1" x14ac:dyDescent="0.25">
      <c r="A56" s="658"/>
      <c r="B56" s="645"/>
      <c r="C56" s="645"/>
      <c r="D56" s="594"/>
      <c r="E56" s="481" t="s">
        <v>18</v>
      </c>
      <c r="F56" s="117">
        <v>28.5</v>
      </c>
      <c r="G56" s="117">
        <v>48.7</v>
      </c>
      <c r="H56" s="117">
        <v>0</v>
      </c>
      <c r="I56" s="117">
        <v>0</v>
      </c>
      <c r="J56" s="482"/>
      <c r="K56" s="482"/>
      <c r="L56" s="482"/>
      <c r="M56" s="482"/>
    </row>
    <row r="57" spans="1:46" ht="18.75" customHeight="1" x14ac:dyDescent="0.25">
      <c r="A57" s="658"/>
      <c r="B57" s="645"/>
      <c r="C57" s="645"/>
      <c r="D57" s="594"/>
      <c r="E57" s="481" t="s">
        <v>22</v>
      </c>
      <c r="F57" s="117">
        <v>6.8</v>
      </c>
      <c r="G57" s="117">
        <v>10.4</v>
      </c>
      <c r="H57" s="117">
        <v>10.4</v>
      </c>
      <c r="I57" s="117">
        <v>10.4</v>
      </c>
      <c r="J57" s="482"/>
      <c r="K57" s="482"/>
      <c r="L57" s="482"/>
      <c r="M57" s="482"/>
    </row>
    <row r="58" spans="1:46" ht="18.75" customHeight="1" x14ac:dyDescent="0.25">
      <c r="A58" s="648" t="s">
        <v>176</v>
      </c>
      <c r="B58" s="656" t="s">
        <v>175</v>
      </c>
      <c r="C58" s="656" t="s">
        <v>178</v>
      </c>
      <c r="D58" s="594" t="s">
        <v>78</v>
      </c>
      <c r="E58" s="481" t="s">
        <v>2</v>
      </c>
      <c r="F58" s="117">
        <v>244.3</v>
      </c>
      <c r="G58" s="117">
        <v>295.7</v>
      </c>
      <c r="H58" s="117">
        <v>325</v>
      </c>
      <c r="I58" s="117">
        <v>350</v>
      </c>
      <c r="J58" s="482"/>
      <c r="K58" s="482"/>
      <c r="L58" s="482"/>
      <c r="M58" s="482"/>
    </row>
    <row r="59" spans="1:46" ht="18.75" customHeight="1" x14ac:dyDescent="0.25">
      <c r="A59" s="648"/>
      <c r="B59" s="656"/>
      <c r="C59" s="656"/>
      <c r="D59" s="594"/>
      <c r="E59" s="481" t="s">
        <v>18</v>
      </c>
      <c r="F59" s="117">
        <v>8</v>
      </c>
      <c r="G59" s="117">
        <v>14</v>
      </c>
      <c r="H59" s="117">
        <v>0</v>
      </c>
      <c r="I59" s="117">
        <v>0</v>
      </c>
      <c r="J59" s="482"/>
      <c r="K59" s="482"/>
      <c r="L59" s="482"/>
      <c r="M59" s="482"/>
    </row>
    <row r="60" spans="1:46" ht="18.75" customHeight="1" x14ac:dyDescent="0.25">
      <c r="A60" s="648"/>
      <c r="B60" s="656"/>
      <c r="C60" s="656"/>
      <c r="D60" s="594"/>
      <c r="E60" s="481" t="s">
        <v>22</v>
      </c>
      <c r="F60" s="117">
        <v>185.6</v>
      </c>
      <c r="G60" s="117">
        <v>182.8</v>
      </c>
      <c r="H60" s="117">
        <v>185</v>
      </c>
      <c r="I60" s="117">
        <v>185</v>
      </c>
      <c r="J60" s="482"/>
      <c r="K60" s="482"/>
      <c r="L60" s="482"/>
      <c r="M60" s="482"/>
    </row>
    <row r="61" spans="1:46" ht="18.75" customHeight="1" x14ac:dyDescent="0.25">
      <c r="A61" s="658" t="s">
        <v>176</v>
      </c>
      <c r="B61" s="645" t="s">
        <v>175</v>
      </c>
      <c r="C61" s="645" t="s">
        <v>179</v>
      </c>
      <c r="D61" s="594" t="s">
        <v>79</v>
      </c>
      <c r="E61" s="481" t="s">
        <v>2</v>
      </c>
      <c r="F61" s="91">
        <v>282.2</v>
      </c>
      <c r="G61" s="91">
        <v>313.89999999999998</v>
      </c>
      <c r="H61" s="91">
        <v>364</v>
      </c>
      <c r="I61" s="91">
        <v>385</v>
      </c>
      <c r="J61" s="482"/>
      <c r="K61" s="482"/>
      <c r="L61" s="482"/>
      <c r="M61" s="482"/>
    </row>
    <row r="62" spans="1:46" ht="18.75" customHeight="1" x14ac:dyDescent="0.25">
      <c r="A62" s="658"/>
      <c r="B62" s="645"/>
      <c r="C62" s="645"/>
      <c r="D62" s="594"/>
      <c r="E62" s="481" t="s">
        <v>18</v>
      </c>
      <c r="F62" s="91">
        <v>7.4</v>
      </c>
      <c r="G62" s="117">
        <v>12.5</v>
      </c>
      <c r="H62" s="117">
        <v>0</v>
      </c>
      <c r="I62" s="117">
        <v>0</v>
      </c>
      <c r="J62" s="482"/>
      <c r="K62" s="482"/>
      <c r="L62" s="482"/>
      <c r="M62" s="482"/>
    </row>
    <row r="63" spans="1:46" ht="18.75" customHeight="1" x14ac:dyDescent="0.25">
      <c r="A63" s="658"/>
      <c r="B63" s="645"/>
      <c r="C63" s="645"/>
      <c r="D63" s="594"/>
      <c r="E63" s="481" t="s">
        <v>22</v>
      </c>
      <c r="F63" s="91">
        <v>175.9</v>
      </c>
      <c r="G63" s="91">
        <v>184</v>
      </c>
      <c r="H63" s="91">
        <v>184</v>
      </c>
      <c r="I63" s="91">
        <v>184</v>
      </c>
      <c r="J63" s="482"/>
      <c r="K63" s="482"/>
      <c r="L63" s="482"/>
      <c r="M63" s="482"/>
    </row>
    <row r="64" spans="1:46" ht="29.25" customHeight="1" x14ac:dyDescent="0.25">
      <c r="A64" s="245" t="s">
        <v>176</v>
      </c>
      <c r="B64" s="483" t="s">
        <v>175</v>
      </c>
      <c r="C64" s="245" t="s">
        <v>180</v>
      </c>
      <c r="D64" s="270" t="s">
        <v>147</v>
      </c>
      <c r="E64" s="484" t="s">
        <v>2</v>
      </c>
      <c r="F64" s="485">
        <v>44</v>
      </c>
      <c r="G64" s="485">
        <v>60</v>
      </c>
      <c r="H64" s="485">
        <v>60</v>
      </c>
      <c r="I64" s="485">
        <v>60</v>
      </c>
      <c r="J64" s="484" t="s">
        <v>284</v>
      </c>
      <c r="K64" s="484">
        <v>21</v>
      </c>
      <c r="L64" s="484">
        <v>21</v>
      </c>
      <c r="M64" s="484">
        <v>21</v>
      </c>
    </row>
    <row r="65" spans="1:46" s="298" customFormat="1" ht="20.25" customHeight="1" x14ac:dyDescent="0.25">
      <c r="A65" s="598" t="s">
        <v>176</v>
      </c>
      <c r="B65" s="598" t="s">
        <v>175</v>
      </c>
      <c r="C65" s="598" t="s">
        <v>181</v>
      </c>
      <c r="D65" s="594" t="s">
        <v>435</v>
      </c>
      <c r="E65" s="270" t="s">
        <v>2</v>
      </c>
      <c r="F65" s="117">
        <v>1</v>
      </c>
      <c r="G65" s="117">
        <v>1</v>
      </c>
      <c r="H65" s="117">
        <v>0</v>
      </c>
      <c r="I65" s="117">
        <v>0</v>
      </c>
      <c r="J65" s="594" t="s">
        <v>284</v>
      </c>
      <c r="K65" s="601">
        <v>30</v>
      </c>
      <c r="L65" s="601"/>
      <c r="M65" s="601"/>
      <c r="AN65" s="299"/>
      <c r="AO65" s="299"/>
      <c r="AP65" s="299"/>
      <c r="AQ65" s="299"/>
      <c r="AR65" s="299"/>
      <c r="AS65" s="299"/>
      <c r="AT65" s="299"/>
    </row>
    <row r="66" spans="1:46" s="298" customFormat="1" ht="20.25" customHeight="1" x14ac:dyDescent="0.25">
      <c r="A66" s="598"/>
      <c r="B66" s="598"/>
      <c r="C66" s="598"/>
      <c r="D66" s="594"/>
      <c r="E66" s="270" t="s">
        <v>4</v>
      </c>
      <c r="F66" s="117">
        <v>102</v>
      </c>
      <c r="G66" s="117">
        <v>20</v>
      </c>
      <c r="H66" s="117">
        <v>0</v>
      </c>
      <c r="I66" s="117">
        <v>0</v>
      </c>
      <c r="J66" s="594"/>
      <c r="K66" s="602"/>
      <c r="L66" s="602"/>
      <c r="M66" s="602"/>
      <c r="AN66" s="299"/>
      <c r="AO66" s="299"/>
      <c r="AP66" s="299"/>
      <c r="AQ66" s="299"/>
      <c r="AR66" s="299"/>
      <c r="AS66" s="299"/>
      <c r="AT66" s="299"/>
    </row>
    <row r="67" spans="1:46" s="298" customFormat="1" ht="30.75" customHeight="1" x14ac:dyDescent="0.25">
      <c r="A67" s="391" t="s">
        <v>176</v>
      </c>
      <c r="B67" s="391" t="s">
        <v>175</v>
      </c>
      <c r="C67" s="391" t="s">
        <v>182</v>
      </c>
      <c r="D67" s="270" t="s">
        <v>434</v>
      </c>
      <c r="E67" s="270" t="s">
        <v>4</v>
      </c>
      <c r="F67" s="117">
        <v>107.4</v>
      </c>
      <c r="G67" s="117">
        <v>90</v>
      </c>
      <c r="H67" s="117">
        <v>0</v>
      </c>
      <c r="I67" s="117">
        <v>0</v>
      </c>
      <c r="J67" s="393" t="s">
        <v>326</v>
      </c>
      <c r="K67" s="270">
        <v>150</v>
      </c>
      <c r="L67" s="270"/>
      <c r="M67" s="270"/>
      <c r="AN67" s="299"/>
      <c r="AO67" s="299"/>
      <c r="AP67" s="299"/>
      <c r="AQ67" s="299"/>
      <c r="AR67" s="299"/>
      <c r="AS67" s="299"/>
      <c r="AT67" s="299"/>
    </row>
    <row r="68" spans="1:46" s="298" customFormat="1" ht="23.25" customHeight="1" x14ac:dyDescent="0.25">
      <c r="A68" s="598" t="s">
        <v>176</v>
      </c>
      <c r="B68" s="588" t="s">
        <v>175</v>
      </c>
      <c r="C68" s="598" t="s">
        <v>183</v>
      </c>
      <c r="D68" s="594" t="s">
        <v>759</v>
      </c>
      <c r="E68" s="270" t="s">
        <v>18</v>
      </c>
      <c r="F68" s="117">
        <v>45.6</v>
      </c>
      <c r="G68" s="117">
        <v>35</v>
      </c>
      <c r="H68" s="117">
        <v>35</v>
      </c>
      <c r="I68" s="117">
        <v>35</v>
      </c>
      <c r="J68" s="594" t="s">
        <v>356</v>
      </c>
      <c r="K68" s="601">
        <v>5</v>
      </c>
      <c r="L68" s="601">
        <v>5</v>
      </c>
      <c r="M68" s="601">
        <v>5</v>
      </c>
      <c r="AN68" s="299"/>
      <c r="AO68" s="299"/>
      <c r="AP68" s="299"/>
      <c r="AQ68" s="299"/>
      <c r="AR68" s="299"/>
      <c r="AS68" s="299"/>
      <c r="AT68" s="299"/>
    </row>
    <row r="69" spans="1:46" s="298" customFormat="1" ht="23.25" customHeight="1" x14ac:dyDescent="0.25">
      <c r="A69" s="598"/>
      <c r="B69" s="589"/>
      <c r="C69" s="598"/>
      <c r="D69" s="594"/>
      <c r="E69" s="270" t="s">
        <v>2</v>
      </c>
      <c r="F69" s="117">
        <v>10</v>
      </c>
      <c r="G69" s="117">
        <v>7</v>
      </c>
      <c r="H69" s="117">
        <v>7</v>
      </c>
      <c r="I69" s="117">
        <v>7</v>
      </c>
      <c r="J69" s="594"/>
      <c r="K69" s="602"/>
      <c r="L69" s="602"/>
      <c r="M69" s="602"/>
      <c r="AN69" s="299"/>
      <c r="AO69" s="299"/>
      <c r="AP69" s="299"/>
      <c r="AQ69" s="299"/>
      <c r="AR69" s="299"/>
      <c r="AS69" s="299"/>
      <c r="AT69" s="299"/>
    </row>
    <row r="70" spans="1:46" s="298" customFormat="1" ht="18.75" customHeight="1" x14ac:dyDescent="0.25">
      <c r="A70" s="588" t="s">
        <v>176</v>
      </c>
      <c r="B70" s="588" t="s">
        <v>175</v>
      </c>
      <c r="C70" s="588" t="s">
        <v>184</v>
      </c>
      <c r="D70" s="603" t="s">
        <v>562</v>
      </c>
      <c r="E70" s="270" t="s">
        <v>2</v>
      </c>
      <c r="F70" s="117">
        <v>52.1</v>
      </c>
      <c r="G70" s="117">
        <v>75.2</v>
      </c>
      <c r="H70" s="117">
        <v>75.2</v>
      </c>
      <c r="I70" s="117">
        <v>75.2</v>
      </c>
      <c r="J70" s="603" t="s">
        <v>712</v>
      </c>
      <c r="K70" s="585" t="s">
        <v>806</v>
      </c>
      <c r="L70" s="585" t="s">
        <v>806</v>
      </c>
      <c r="M70" s="585" t="s">
        <v>806</v>
      </c>
      <c r="AN70" s="299"/>
      <c r="AO70" s="299"/>
      <c r="AP70" s="299"/>
      <c r="AQ70" s="299"/>
      <c r="AR70" s="299"/>
      <c r="AS70" s="299"/>
      <c r="AT70" s="299"/>
    </row>
    <row r="71" spans="1:46" s="298" customFormat="1" ht="21" customHeight="1" x14ac:dyDescent="0.25">
      <c r="A71" s="589"/>
      <c r="B71" s="589"/>
      <c r="C71" s="589"/>
      <c r="D71" s="604"/>
      <c r="E71" s="270" t="s">
        <v>18</v>
      </c>
      <c r="F71" s="117">
        <v>121.1</v>
      </c>
      <c r="G71" s="117">
        <v>134.6</v>
      </c>
      <c r="H71" s="117">
        <v>145</v>
      </c>
      <c r="I71" s="117">
        <v>150</v>
      </c>
      <c r="J71" s="604"/>
      <c r="K71" s="586"/>
      <c r="L71" s="586"/>
      <c r="M71" s="586"/>
      <c r="AN71" s="299"/>
      <c r="AO71" s="299"/>
      <c r="AP71" s="299"/>
      <c r="AQ71" s="299"/>
      <c r="AR71" s="299"/>
      <c r="AS71" s="299"/>
      <c r="AT71" s="299"/>
    </row>
    <row r="72" spans="1:46" s="298" customFormat="1" ht="33" customHeight="1" x14ac:dyDescent="0.25">
      <c r="A72" s="391" t="s">
        <v>176</v>
      </c>
      <c r="B72" s="391" t="s">
        <v>175</v>
      </c>
      <c r="C72" s="391" t="s">
        <v>185</v>
      </c>
      <c r="D72" s="398" t="s">
        <v>798</v>
      </c>
      <c r="E72" s="270" t="s">
        <v>2</v>
      </c>
      <c r="F72" s="117">
        <v>0</v>
      </c>
      <c r="G72" s="117">
        <v>13.5</v>
      </c>
      <c r="H72" s="117">
        <v>13.5</v>
      </c>
      <c r="I72" s="117">
        <v>13.5</v>
      </c>
      <c r="J72" s="398" t="s">
        <v>799</v>
      </c>
      <c r="K72" s="388">
        <v>100</v>
      </c>
      <c r="L72" s="388">
        <v>100</v>
      </c>
      <c r="M72" s="388">
        <v>100</v>
      </c>
      <c r="AN72" s="299"/>
      <c r="AO72" s="299"/>
      <c r="AP72" s="299"/>
      <c r="AQ72" s="299"/>
      <c r="AR72" s="299"/>
      <c r="AS72" s="299"/>
      <c r="AT72" s="299"/>
    </row>
    <row r="73" spans="1:46" s="298" customFormat="1" ht="23.25" customHeight="1" x14ac:dyDescent="0.25">
      <c r="A73" s="475" t="s">
        <v>176</v>
      </c>
      <c r="B73" s="475" t="s">
        <v>175</v>
      </c>
      <c r="C73" s="639" t="s">
        <v>167</v>
      </c>
      <c r="D73" s="639"/>
      <c r="E73" s="639"/>
      <c r="F73" s="471">
        <f>SUM(F49:F72)</f>
        <v>3638.4</v>
      </c>
      <c r="G73" s="471">
        <f>SUM(G49:G72)</f>
        <v>4426.2</v>
      </c>
      <c r="H73" s="471">
        <f>SUM(H49:H72)</f>
        <v>4635.5</v>
      </c>
      <c r="I73" s="471">
        <f>SUM(I49:I72)</f>
        <v>4856.5</v>
      </c>
      <c r="J73" s="270"/>
      <c r="K73" s="270"/>
      <c r="L73" s="270"/>
      <c r="M73" s="270"/>
      <c r="AN73" s="299"/>
      <c r="AO73" s="299"/>
      <c r="AP73" s="299"/>
      <c r="AQ73" s="299"/>
      <c r="AR73" s="299"/>
      <c r="AS73" s="299"/>
      <c r="AT73" s="299"/>
    </row>
    <row r="74" spans="1:46" ht="16.5" customHeight="1" x14ac:dyDescent="0.25">
      <c r="A74" s="116" t="s">
        <v>176</v>
      </c>
      <c r="B74" s="587" t="s">
        <v>127</v>
      </c>
      <c r="C74" s="587"/>
      <c r="D74" s="587"/>
      <c r="E74" s="587"/>
      <c r="F74" s="471">
        <f t="shared" ref="F74:I74" si="4">+F73</f>
        <v>3638.4</v>
      </c>
      <c r="G74" s="471">
        <f t="shared" si="4"/>
        <v>4426.2</v>
      </c>
      <c r="H74" s="471">
        <f t="shared" si="4"/>
        <v>4635.5</v>
      </c>
      <c r="I74" s="471">
        <f t="shared" si="4"/>
        <v>4856.5</v>
      </c>
      <c r="J74" s="436"/>
      <c r="K74" s="163"/>
      <c r="L74" s="163"/>
      <c r="M74" s="163"/>
    </row>
    <row r="75" spans="1:46" ht="18.75" customHeight="1" x14ac:dyDescent="0.25">
      <c r="A75" s="116" t="s">
        <v>177</v>
      </c>
      <c r="B75" s="636" t="s">
        <v>564</v>
      </c>
      <c r="C75" s="637"/>
      <c r="D75" s="637"/>
      <c r="E75" s="637"/>
      <c r="F75" s="637"/>
      <c r="G75" s="637"/>
      <c r="H75" s="637"/>
      <c r="I75" s="637"/>
      <c r="J75" s="638"/>
      <c r="K75" s="436"/>
      <c r="L75" s="436"/>
      <c r="M75" s="436"/>
    </row>
    <row r="76" spans="1:46" ht="21.75" customHeight="1" x14ac:dyDescent="0.25">
      <c r="A76" s="116" t="s">
        <v>177</v>
      </c>
      <c r="B76" s="392" t="s">
        <v>175</v>
      </c>
      <c r="C76" s="636" t="s">
        <v>206</v>
      </c>
      <c r="D76" s="637"/>
      <c r="E76" s="637"/>
      <c r="F76" s="637"/>
      <c r="G76" s="637"/>
      <c r="H76" s="637"/>
      <c r="I76" s="637"/>
      <c r="J76" s="638"/>
      <c r="K76" s="436"/>
      <c r="L76" s="436"/>
      <c r="M76" s="436"/>
    </row>
    <row r="77" spans="1:46" ht="18.75" customHeight="1" x14ac:dyDescent="0.25">
      <c r="A77" s="598" t="s">
        <v>177</v>
      </c>
      <c r="B77" s="598" t="s">
        <v>175</v>
      </c>
      <c r="C77" s="598" t="s">
        <v>175</v>
      </c>
      <c r="D77" s="594" t="s">
        <v>256</v>
      </c>
      <c r="E77" s="393" t="s">
        <v>2</v>
      </c>
      <c r="F77" s="117">
        <v>31.1</v>
      </c>
      <c r="G77" s="117">
        <v>165.2</v>
      </c>
      <c r="H77" s="117">
        <v>100</v>
      </c>
      <c r="I77" s="117">
        <v>100</v>
      </c>
      <c r="J77" s="594" t="s">
        <v>257</v>
      </c>
      <c r="K77" s="601">
        <v>5</v>
      </c>
      <c r="L77" s="601">
        <v>3</v>
      </c>
      <c r="M77" s="601">
        <v>3</v>
      </c>
    </row>
    <row r="78" spans="1:46" ht="19.5" customHeight="1" x14ac:dyDescent="0.25">
      <c r="A78" s="598"/>
      <c r="B78" s="598"/>
      <c r="C78" s="598"/>
      <c r="D78" s="594"/>
      <c r="E78" s="393" t="s">
        <v>4</v>
      </c>
      <c r="F78" s="117">
        <v>115.3</v>
      </c>
      <c r="G78" s="117">
        <v>12.5</v>
      </c>
      <c r="H78" s="117">
        <v>0</v>
      </c>
      <c r="I78" s="117">
        <v>0</v>
      </c>
      <c r="J78" s="594"/>
      <c r="K78" s="602"/>
      <c r="L78" s="602"/>
      <c r="M78" s="602"/>
    </row>
    <row r="79" spans="1:46" ht="45" customHeight="1" x14ac:dyDescent="0.25">
      <c r="A79" s="427" t="s">
        <v>177</v>
      </c>
      <c r="B79" s="427" t="s">
        <v>175</v>
      </c>
      <c r="C79" s="391" t="s">
        <v>176</v>
      </c>
      <c r="D79" s="393" t="s">
        <v>321</v>
      </c>
      <c r="E79" s="393" t="s">
        <v>2</v>
      </c>
      <c r="F79" s="117">
        <v>90</v>
      </c>
      <c r="G79" s="117">
        <v>200</v>
      </c>
      <c r="H79" s="117">
        <v>200</v>
      </c>
      <c r="I79" s="117">
        <v>200</v>
      </c>
      <c r="J79" s="393" t="s">
        <v>563</v>
      </c>
      <c r="K79" s="270">
        <v>100</v>
      </c>
      <c r="L79" s="270">
        <v>100</v>
      </c>
      <c r="M79" s="270">
        <v>100</v>
      </c>
    </row>
    <row r="80" spans="1:46" ht="33" customHeight="1" x14ac:dyDescent="0.25">
      <c r="A80" s="427" t="s">
        <v>177</v>
      </c>
      <c r="B80" s="427" t="s">
        <v>175</v>
      </c>
      <c r="C80" s="391" t="s">
        <v>177</v>
      </c>
      <c r="D80" s="393" t="s">
        <v>607</v>
      </c>
      <c r="E80" s="393" t="s">
        <v>2</v>
      </c>
      <c r="F80" s="117">
        <v>41.2</v>
      </c>
      <c r="G80" s="117">
        <v>30</v>
      </c>
      <c r="H80" s="117">
        <v>30</v>
      </c>
      <c r="I80" s="117">
        <v>30</v>
      </c>
      <c r="J80" s="393" t="s">
        <v>254</v>
      </c>
      <c r="K80" s="270">
        <v>4</v>
      </c>
      <c r="L80" s="270">
        <v>4</v>
      </c>
      <c r="M80" s="270">
        <v>4</v>
      </c>
    </row>
    <row r="81" spans="1:13" ht="27.75" customHeight="1" x14ac:dyDescent="0.25">
      <c r="A81" s="640" t="s">
        <v>177</v>
      </c>
      <c r="B81" s="640" t="s">
        <v>175</v>
      </c>
      <c r="C81" s="588" t="s">
        <v>178</v>
      </c>
      <c r="D81" s="603" t="s">
        <v>376</v>
      </c>
      <c r="E81" s="393" t="s">
        <v>4</v>
      </c>
      <c r="F81" s="486">
        <v>54.6</v>
      </c>
      <c r="G81" s="117">
        <v>34.5</v>
      </c>
      <c r="H81" s="117">
        <v>0</v>
      </c>
      <c r="I81" s="117">
        <v>0</v>
      </c>
      <c r="J81" s="603" t="s">
        <v>403</v>
      </c>
      <c r="K81" s="588" t="s">
        <v>436</v>
      </c>
      <c r="L81" s="588"/>
      <c r="M81" s="588"/>
    </row>
    <row r="82" spans="1:13" ht="23.25" customHeight="1" x14ac:dyDescent="0.25">
      <c r="A82" s="641"/>
      <c r="B82" s="641"/>
      <c r="C82" s="589"/>
      <c r="D82" s="604"/>
      <c r="E82" s="393" t="s">
        <v>2</v>
      </c>
      <c r="F82" s="117">
        <v>0</v>
      </c>
      <c r="G82" s="117">
        <v>10</v>
      </c>
      <c r="H82" s="117">
        <v>0</v>
      </c>
      <c r="I82" s="117">
        <v>0</v>
      </c>
      <c r="J82" s="604"/>
      <c r="K82" s="589"/>
      <c r="L82" s="589"/>
      <c r="M82" s="589"/>
    </row>
    <row r="83" spans="1:13" ht="18.75" customHeight="1" x14ac:dyDescent="0.25">
      <c r="A83" s="116" t="s">
        <v>177</v>
      </c>
      <c r="B83" s="116" t="s">
        <v>175</v>
      </c>
      <c r="C83" s="587" t="s">
        <v>167</v>
      </c>
      <c r="D83" s="587"/>
      <c r="E83" s="587"/>
      <c r="F83" s="471">
        <f>SUM(F77:F82)</f>
        <v>332.20000000000005</v>
      </c>
      <c r="G83" s="471">
        <f>SUM(G77:G82)</f>
        <v>452.2</v>
      </c>
      <c r="H83" s="471">
        <f>SUM(H77:H82)</f>
        <v>330</v>
      </c>
      <c r="I83" s="471">
        <f>SUM(I77:I82)</f>
        <v>330</v>
      </c>
      <c r="J83" s="431"/>
      <c r="K83" s="436"/>
      <c r="L83" s="436"/>
      <c r="M83" s="436"/>
    </row>
    <row r="84" spans="1:13" ht="18.75" customHeight="1" x14ac:dyDescent="0.25">
      <c r="A84" s="116" t="s">
        <v>177</v>
      </c>
      <c r="B84" s="587" t="s">
        <v>127</v>
      </c>
      <c r="C84" s="587"/>
      <c r="D84" s="587"/>
      <c r="E84" s="587"/>
      <c r="F84" s="471">
        <f t="shared" ref="F84:I84" si="5">+F83</f>
        <v>332.20000000000005</v>
      </c>
      <c r="G84" s="471">
        <f t="shared" si="5"/>
        <v>452.2</v>
      </c>
      <c r="H84" s="471">
        <f t="shared" si="5"/>
        <v>330</v>
      </c>
      <c r="I84" s="471">
        <f t="shared" si="5"/>
        <v>330</v>
      </c>
      <c r="J84" s="117"/>
      <c r="K84" s="91"/>
      <c r="L84" s="91"/>
      <c r="M84" s="91"/>
    </row>
    <row r="85" spans="1:13" ht="19.5" customHeight="1" x14ac:dyDescent="0.25">
      <c r="A85" s="644" t="s">
        <v>169</v>
      </c>
      <c r="B85" s="644"/>
      <c r="C85" s="644"/>
      <c r="D85" s="644"/>
      <c r="E85" s="644"/>
      <c r="F85" s="487">
        <f>+F84+F74+F46</f>
        <v>22639.599999999999</v>
      </c>
      <c r="G85" s="487">
        <f t="shared" ref="G85:I85" si="6">+G84+G74+G46</f>
        <v>26007.5</v>
      </c>
      <c r="H85" s="487">
        <f t="shared" si="6"/>
        <v>25915.499999999996</v>
      </c>
      <c r="I85" s="487">
        <f t="shared" si="6"/>
        <v>26266.499999999996</v>
      </c>
      <c r="J85" s="281"/>
      <c r="K85" s="488"/>
      <c r="L85" s="488"/>
      <c r="M85" s="488"/>
    </row>
    <row r="86" spans="1:13" ht="14.25" customHeight="1" x14ac:dyDescent="0.25">
      <c r="A86" s="639" t="s">
        <v>190</v>
      </c>
      <c r="B86" s="639"/>
      <c r="C86" s="639"/>
      <c r="D86" s="639"/>
      <c r="E86" s="639"/>
      <c r="F86" s="361"/>
      <c r="G86" s="361"/>
      <c r="H86" s="361"/>
      <c r="I86" s="361"/>
      <c r="J86" s="281"/>
      <c r="K86" s="488"/>
      <c r="L86" s="488"/>
      <c r="M86" s="488"/>
    </row>
    <row r="87" spans="1:13" ht="17.25" customHeight="1" x14ac:dyDescent="0.25">
      <c r="A87" s="664" t="s">
        <v>20</v>
      </c>
      <c r="B87" s="664"/>
      <c r="C87" s="664"/>
      <c r="D87" s="664"/>
      <c r="E87" s="664"/>
      <c r="F87" s="228">
        <f t="shared" ref="F87:I87" si="7">SUM(F88:F93)</f>
        <v>10179.700000000001</v>
      </c>
      <c r="G87" s="228">
        <f t="shared" si="7"/>
        <v>12675.800000000001</v>
      </c>
      <c r="H87" s="228">
        <f t="shared" si="7"/>
        <v>12731.799999999997</v>
      </c>
      <c r="I87" s="228">
        <f t="shared" si="7"/>
        <v>13082.799999999997</v>
      </c>
      <c r="J87" s="281"/>
      <c r="K87" s="488"/>
      <c r="L87" s="488"/>
      <c r="M87" s="488"/>
    </row>
    <row r="88" spans="1:13" ht="12.75" customHeight="1" x14ac:dyDescent="0.25">
      <c r="A88" s="642" t="s">
        <v>239</v>
      </c>
      <c r="B88" s="642"/>
      <c r="C88" s="642"/>
      <c r="D88" s="642"/>
      <c r="E88" s="642"/>
      <c r="F88" s="123">
        <f>+F80+F79+F77+F70+F69+F65+F64+F61+F58+F55+F52+F49+F44+F41+F37+F36+F35+F34+F25+F20+F19+F13+F82+F38+F72+F40</f>
        <v>6667.6</v>
      </c>
      <c r="G88" s="123">
        <f t="shared" ref="G88:I88" si="8">+G80+G79+G77+G70+G69+G65+G64+G61+G58+G55+G52+G49+G44+G41+G37+G36+G35+G34+G25+G20+G19+G13+G82+G38+G72+G40</f>
        <v>8154.3</v>
      </c>
      <c r="H88" s="123">
        <f t="shared" si="8"/>
        <v>8622.5999999999985</v>
      </c>
      <c r="I88" s="123">
        <f t="shared" si="8"/>
        <v>8958.5999999999985</v>
      </c>
      <c r="J88" s="281"/>
      <c r="K88" s="488"/>
      <c r="L88" s="488"/>
      <c r="M88" s="488"/>
    </row>
    <row r="89" spans="1:13" ht="15" customHeight="1" x14ac:dyDescent="0.25">
      <c r="A89" s="642" t="s">
        <v>240</v>
      </c>
      <c r="B89" s="642"/>
      <c r="C89" s="642"/>
      <c r="D89" s="642"/>
      <c r="E89" s="642"/>
      <c r="F89" s="123">
        <f>+F68+F30+F18+F17+F15+F12+F62+F59+F56+F53+F50+F71+F39+F31+F24+F27</f>
        <v>2862.0999999999995</v>
      </c>
      <c r="G89" s="123">
        <f t="shared" ref="G89:I89" si="9">+G68+G30+G18+G17+G15+G12+G62+G59+G56+G53+G50+G71+G39+G31+G24+G27</f>
        <v>3804.3999999999996</v>
      </c>
      <c r="H89" s="123">
        <f t="shared" si="9"/>
        <v>3388.3</v>
      </c>
      <c r="I89" s="123">
        <f t="shared" si="9"/>
        <v>3403.3</v>
      </c>
      <c r="J89" s="281"/>
      <c r="K89" s="488"/>
      <c r="L89" s="488"/>
      <c r="M89" s="488"/>
    </row>
    <row r="90" spans="1:13" ht="12.75" customHeight="1" x14ac:dyDescent="0.25">
      <c r="A90" s="642" t="s">
        <v>241</v>
      </c>
      <c r="B90" s="642"/>
      <c r="C90" s="642"/>
      <c r="D90" s="642"/>
      <c r="E90" s="642"/>
      <c r="F90" s="123"/>
      <c r="G90" s="123"/>
      <c r="H90" s="123"/>
      <c r="I90" s="123"/>
      <c r="J90" s="281"/>
      <c r="K90" s="488"/>
      <c r="L90" s="488"/>
      <c r="M90" s="488"/>
    </row>
    <row r="91" spans="1:13" ht="12.75" customHeight="1" x14ac:dyDescent="0.25">
      <c r="A91" s="642" t="s">
        <v>242</v>
      </c>
      <c r="B91" s="642"/>
      <c r="C91" s="642"/>
      <c r="D91" s="642"/>
      <c r="E91" s="642"/>
      <c r="F91" s="123">
        <f>+F63+F60+F57+F54+F51+F14</f>
        <v>650</v>
      </c>
      <c r="G91" s="123">
        <f>+G63+G60+G57+G54+G51+G14</f>
        <v>717.09999999999991</v>
      </c>
      <c r="H91" s="123">
        <f>+H63+H60+H57+H54+H51+H14</f>
        <v>720.9</v>
      </c>
      <c r="I91" s="123">
        <f>+I63+I60+I57+I54+I51+I14</f>
        <v>720.9</v>
      </c>
      <c r="J91" s="281"/>
      <c r="K91" s="488"/>
      <c r="L91" s="488"/>
      <c r="M91" s="488"/>
    </row>
    <row r="92" spans="1:13" ht="12.75" customHeight="1" x14ac:dyDescent="0.25">
      <c r="A92" s="642" t="s">
        <v>243</v>
      </c>
      <c r="B92" s="642"/>
      <c r="C92" s="642"/>
      <c r="D92" s="642"/>
      <c r="E92" s="642"/>
      <c r="F92" s="123"/>
      <c r="G92" s="123"/>
      <c r="H92" s="123"/>
      <c r="I92" s="123"/>
      <c r="J92" s="281"/>
      <c r="K92" s="488"/>
      <c r="L92" s="488"/>
      <c r="M92" s="488"/>
    </row>
    <row r="93" spans="1:13" ht="12.75" customHeight="1" x14ac:dyDescent="0.25">
      <c r="A93" s="642" t="s">
        <v>244</v>
      </c>
      <c r="B93" s="642"/>
      <c r="C93" s="642"/>
      <c r="D93" s="642"/>
      <c r="E93" s="642"/>
      <c r="F93" s="123"/>
      <c r="G93" s="123"/>
      <c r="H93" s="123"/>
      <c r="I93" s="123"/>
      <c r="J93" s="281"/>
      <c r="K93" s="488"/>
      <c r="L93" s="488"/>
      <c r="M93" s="488"/>
    </row>
    <row r="94" spans="1:13" ht="15.75" customHeight="1" x14ac:dyDescent="0.25">
      <c r="A94" s="643" t="s">
        <v>19</v>
      </c>
      <c r="B94" s="643"/>
      <c r="C94" s="643"/>
      <c r="D94" s="643"/>
      <c r="E94" s="643"/>
      <c r="F94" s="489">
        <f t="shared" ref="F94:I94" si="10">SUM(F95:F98)</f>
        <v>12459.9</v>
      </c>
      <c r="G94" s="489">
        <f t="shared" si="10"/>
        <v>13331.7</v>
      </c>
      <c r="H94" s="489">
        <f t="shared" si="10"/>
        <v>13183.7</v>
      </c>
      <c r="I94" s="489">
        <f t="shared" si="10"/>
        <v>13183.7</v>
      </c>
      <c r="J94" s="281"/>
      <c r="K94" s="488"/>
      <c r="L94" s="488"/>
      <c r="M94" s="488"/>
    </row>
    <row r="95" spans="1:13" ht="12.75" customHeight="1" x14ac:dyDescent="0.25">
      <c r="A95" s="642" t="s">
        <v>245</v>
      </c>
      <c r="B95" s="642"/>
      <c r="C95" s="642"/>
      <c r="D95" s="642"/>
      <c r="E95" s="642"/>
      <c r="F95" s="123">
        <f>+F81+F78+F67+F66</f>
        <v>379.3</v>
      </c>
      <c r="G95" s="123">
        <f>+G81+G78+G67+G66</f>
        <v>157</v>
      </c>
      <c r="H95" s="123">
        <f>+H81+H78+H67+H66</f>
        <v>0</v>
      </c>
      <c r="I95" s="123">
        <f>+I81+I78+I67+I66</f>
        <v>0</v>
      </c>
      <c r="J95" s="281"/>
      <c r="K95" s="488"/>
      <c r="L95" s="488"/>
      <c r="M95" s="488"/>
    </row>
    <row r="96" spans="1:13" ht="12.75" customHeight="1" x14ac:dyDescent="0.25">
      <c r="A96" s="642" t="s">
        <v>246</v>
      </c>
      <c r="B96" s="642"/>
      <c r="C96" s="642"/>
      <c r="D96" s="642"/>
      <c r="E96" s="642"/>
      <c r="F96" s="123">
        <f>+F29+F28+F26+F23+F22+F21</f>
        <v>12080.6</v>
      </c>
      <c r="G96" s="123">
        <f t="shared" ref="G96:I96" si="11">+G29+G28+G26+G23+G22+G21</f>
        <v>13174.7</v>
      </c>
      <c r="H96" s="123">
        <f t="shared" si="11"/>
        <v>13183.7</v>
      </c>
      <c r="I96" s="123">
        <f t="shared" si="11"/>
        <v>13183.7</v>
      </c>
      <c r="J96" s="281"/>
      <c r="K96" s="488"/>
      <c r="L96" s="488"/>
      <c r="M96" s="488"/>
    </row>
    <row r="97" spans="1:13" ht="12.75" customHeight="1" x14ac:dyDescent="0.25">
      <c r="A97" s="642" t="s">
        <v>247</v>
      </c>
      <c r="B97" s="642"/>
      <c r="C97" s="642"/>
      <c r="D97" s="642"/>
      <c r="E97" s="642"/>
      <c r="F97" s="123"/>
      <c r="G97" s="123"/>
      <c r="H97" s="123"/>
      <c r="I97" s="123"/>
      <c r="J97" s="281"/>
      <c r="K97" s="488"/>
      <c r="L97" s="488"/>
      <c r="M97" s="488"/>
    </row>
    <row r="98" spans="1:13" ht="12.75" customHeight="1" x14ac:dyDescent="0.25">
      <c r="A98" s="642" t="s">
        <v>248</v>
      </c>
      <c r="B98" s="642"/>
      <c r="C98" s="642"/>
      <c r="D98" s="642"/>
      <c r="E98" s="642"/>
      <c r="F98" s="123"/>
      <c r="G98" s="123"/>
      <c r="H98" s="123"/>
      <c r="I98" s="123"/>
      <c r="J98" s="281"/>
      <c r="K98" s="488"/>
      <c r="L98" s="488"/>
      <c r="M98" s="488"/>
    </row>
    <row r="99" spans="1:13" x14ac:dyDescent="0.25">
      <c r="A99" s="635"/>
      <c r="B99" s="635"/>
      <c r="C99" s="635"/>
      <c r="D99" s="635"/>
      <c r="E99" s="635"/>
      <c r="F99" s="635"/>
      <c r="G99" s="635"/>
      <c r="H99" s="635"/>
      <c r="I99" s="635"/>
    </row>
    <row r="100" spans="1:13" x14ac:dyDescent="0.25">
      <c r="E100" s="289"/>
      <c r="F100" s="290"/>
      <c r="G100" s="290"/>
      <c r="H100" s="290"/>
      <c r="I100" s="290"/>
      <c r="J100" s="290"/>
    </row>
    <row r="101" spans="1:13" x14ac:dyDescent="0.25">
      <c r="E101" s="289"/>
      <c r="F101" s="290"/>
      <c r="G101" s="290"/>
      <c r="H101" s="290"/>
      <c r="I101" s="290"/>
      <c r="J101" s="290"/>
    </row>
  </sheetData>
  <mergeCells count="155">
    <mergeCell ref="L23:L25"/>
    <mergeCell ref="L34:L35"/>
    <mergeCell ref="C15:C16"/>
    <mergeCell ref="K34:K35"/>
    <mergeCell ref="D23:D25"/>
    <mergeCell ref="I15:I16"/>
    <mergeCell ref="K6:K8"/>
    <mergeCell ref="K12:K14"/>
    <mergeCell ref="L26:L27"/>
    <mergeCell ref="A91:E91"/>
    <mergeCell ref="A95:E95"/>
    <mergeCell ref="A61:A63"/>
    <mergeCell ref="B68:B69"/>
    <mergeCell ref="D77:D78"/>
    <mergeCell ref="A93:E93"/>
    <mergeCell ref="C73:E73"/>
    <mergeCell ref="D15:D16"/>
    <mergeCell ref="A52:A54"/>
    <mergeCell ref="A55:A57"/>
    <mergeCell ref="A68:A69"/>
    <mergeCell ref="C23:C25"/>
    <mergeCell ref="A58:A60"/>
    <mergeCell ref="B55:B57"/>
    <mergeCell ref="A77:A78"/>
    <mergeCell ref="B65:B66"/>
    <mergeCell ref="D68:D69"/>
    <mergeCell ref="A65:A66"/>
    <mergeCell ref="B77:B78"/>
    <mergeCell ref="C77:C78"/>
    <mergeCell ref="B58:B60"/>
    <mergeCell ref="C65:C66"/>
    <mergeCell ref="C68:C69"/>
    <mergeCell ref="A15:A16"/>
    <mergeCell ref="K1:M1"/>
    <mergeCell ref="M65:M66"/>
    <mergeCell ref="E15:E16"/>
    <mergeCell ref="C34:C35"/>
    <mergeCell ref="B23:B25"/>
    <mergeCell ref="C42:E42"/>
    <mergeCell ref="D34:D35"/>
    <mergeCell ref="C49:C51"/>
    <mergeCell ref="M23:M25"/>
    <mergeCell ref="B61:B63"/>
    <mergeCell ref="D61:D63"/>
    <mergeCell ref="D65:D66"/>
    <mergeCell ref="C58:C60"/>
    <mergeCell ref="C33:J33"/>
    <mergeCell ref="G4:G8"/>
    <mergeCell ref="B12:B14"/>
    <mergeCell ref="D12:D14"/>
    <mergeCell ref="A2:M2"/>
    <mergeCell ref="A12:A14"/>
    <mergeCell ref="M12:M14"/>
    <mergeCell ref="K5:M5"/>
    <mergeCell ref="A4:A8"/>
    <mergeCell ref="K23:K25"/>
    <mergeCell ref="M6:M8"/>
    <mergeCell ref="E4:E8"/>
    <mergeCell ref="C4:C8"/>
    <mergeCell ref="J5:J8"/>
    <mergeCell ref="A9:J9"/>
    <mergeCell ref="B47:J47"/>
    <mergeCell ref="B10:J10"/>
    <mergeCell ref="B4:B8"/>
    <mergeCell ref="D4:D8"/>
    <mergeCell ref="J23:J25"/>
    <mergeCell ref="A34:A35"/>
    <mergeCell ref="I4:I8"/>
    <mergeCell ref="J4:M4"/>
    <mergeCell ref="C11:J11"/>
    <mergeCell ref="C12:C14"/>
    <mergeCell ref="M34:M35"/>
    <mergeCell ref="B34:B35"/>
    <mergeCell ref="G15:G16"/>
    <mergeCell ref="J34:J35"/>
    <mergeCell ref="F4:F8"/>
    <mergeCell ref="F15:F16"/>
    <mergeCell ref="H4:H8"/>
    <mergeCell ref="H15:H16"/>
    <mergeCell ref="L6:L8"/>
    <mergeCell ref="L12:L14"/>
    <mergeCell ref="K49:K55"/>
    <mergeCell ref="J12:J14"/>
    <mergeCell ref="B52:B54"/>
    <mergeCell ref="A23:A25"/>
    <mergeCell ref="A49:A51"/>
    <mergeCell ref="D52:D54"/>
    <mergeCell ref="D58:D60"/>
    <mergeCell ref="C55:C57"/>
    <mergeCell ref="C61:C63"/>
    <mergeCell ref="D26:D27"/>
    <mergeCell ref="C26:C27"/>
    <mergeCell ref="B26:B27"/>
    <mergeCell ref="A26:A27"/>
    <mergeCell ref="J26:J27"/>
    <mergeCell ref="K26:K27"/>
    <mergeCell ref="C45:E45"/>
    <mergeCell ref="B49:B51"/>
    <mergeCell ref="D49:D51"/>
    <mergeCell ref="B46:E46"/>
    <mergeCell ref="C43:J43"/>
    <mergeCell ref="C32:E32"/>
    <mergeCell ref="B15:B16"/>
    <mergeCell ref="M70:M71"/>
    <mergeCell ref="K65:K66"/>
    <mergeCell ref="J65:J66"/>
    <mergeCell ref="L65:L66"/>
    <mergeCell ref="K77:K78"/>
    <mergeCell ref="M77:M78"/>
    <mergeCell ref="M68:M69"/>
    <mergeCell ref="M81:M82"/>
    <mergeCell ref="K68:K69"/>
    <mergeCell ref="K81:K82"/>
    <mergeCell ref="L68:L69"/>
    <mergeCell ref="L70:L71"/>
    <mergeCell ref="L77:L78"/>
    <mergeCell ref="L81:L82"/>
    <mergeCell ref="J77:J78"/>
    <mergeCell ref="K70:K71"/>
    <mergeCell ref="J68:J69"/>
    <mergeCell ref="A89:E89"/>
    <mergeCell ref="C81:C82"/>
    <mergeCell ref="A85:E85"/>
    <mergeCell ref="C83:E83"/>
    <mergeCell ref="B74:E74"/>
    <mergeCell ref="B75:J75"/>
    <mergeCell ref="C52:C54"/>
    <mergeCell ref="D55:D57"/>
    <mergeCell ref="J49:J55"/>
    <mergeCell ref="D81:D82"/>
    <mergeCell ref="A87:E87"/>
    <mergeCell ref="M26:M27"/>
    <mergeCell ref="M49:M53"/>
    <mergeCell ref="L49:L54"/>
    <mergeCell ref="C48:J48"/>
    <mergeCell ref="J3:M3"/>
    <mergeCell ref="A99:I99"/>
    <mergeCell ref="D70:D71"/>
    <mergeCell ref="C70:C71"/>
    <mergeCell ref="B70:B71"/>
    <mergeCell ref="A70:A71"/>
    <mergeCell ref="C76:J76"/>
    <mergeCell ref="J70:J71"/>
    <mergeCell ref="J81:J82"/>
    <mergeCell ref="A86:E86"/>
    <mergeCell ref="A81:A82"/>
    <mergeCell ref="B81:B82"/>
    <mergeCell ref="A97:E97"/>
    <mergeCell ref="A98:E98"/>
    <mergeCell ref="A92:E92"/>
    <mergeCell ref="A90:E90"/>
    <mergeCell ref="A94:E94"/>
    <mergeCell ref="A88:E88"/>
    <mergeCell ref="A96:E96"/>
    <mergeCell ref="B84:E84"/>
  </mergeCells>
  <phoneticPr fontId="17" type="noConversion"/>
  <pageMargins left="0.19685039370078741" right="0.19685039370078741" top="0.51181102362204722" bottom="0.19685039370078741" header="0" footer="0"/>
  <pageSetup paperSize="9" scale="9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2"/>
  <sheetViews>
    <sheetView zoomScale="85" zoomScaleNormal="85" workbookViewId="0">
      <pane ySplit="8" topLeftCell="A9" activePane="bottomLeft" state="frozen"/>
      <selection activeCell="R94" sqref="R94"/>
      <selection pane="bottomLeft" activeCell="B10" sqref="B10:J10"/>
    </sheetView>
  </sheetViews>
  <sheetFormatPr defaultColWidth="9.109375" defaultRowHeight="13.2" x14ac:dyDescent="0.25"/>
  <cols>
    <col min="1" max="1" width="3.5546875" style="248" customWidth="1"/>
    <col min="2" max="2" width="3.88671875" style="248" customWidth="1"/>
    <col min="3" max="3" width="4.33203125" style="302" customWidth="1"/>
    <col min="4" max="4" width="44" style="248" customWidth="1"/>
    <col min="5" max="5" width="6.5546875" style="249" customWidth="1"/>
    <col min="6" max="6" width="13.33203125" style="250" customWidth="1"/>
    <col min="7" max="7" width="11.6640625" style="250" customWidth="1"/>
    <col min="8" max="9" width="11.88671875" style="250" customWidth="1"/>
    <col min="10" max="10" width="32.5546875" style="250" customWidth="1"/>
    <col min="11" max="13" width="7.109375" style="303" customWidth="1"/>
    <col min="14" max="16384" width="9.109375" style="6"/>
  </cols>
  <sheetData>
    <row r="1" spans="1:13" ht="23.25" customHeight="1" x14ac:dyDescent="0.25">
      <c r="A1" s="490"/>
      <c r="B1" s="490"/>
      <c r="C1" s="491"/>
      <c r="D1" s="490"/>
      <c r="E1" s="492"/>
      <c r="F1" s="114"/>
      <c r="G1" s="114"/>
      <c r="H1" s="114"/>
      <c r="I1" s="114"/>
      <c r="J1" s="114"/>
      <c r="K1" s="607" t="s">
        <v>975</v>
      </c>
      <c r="L1" s="607"/>
      <c r="M1" s="607"/>
    </row>
    <row r="2" spans="1:13" ht="23.25" customHeight="1" x14ac:dyDescent="0.25">
      <c r="A2" s="681" t="s">
        <v>807</v>
      </c>
      <c r="B2" s="681"/>
      <c r="C2" s="681"/>
      <c r="D2" s="681"/>
      <c r="E2" s="681"/>
      <c r="F2" s="681"/>
      <c r="G2" s="681"/>
      <c r="H2" s="681"/>
      <c r="I2" s="681"/>
      <c r="J2" s="681"/>
      <c r="K2" s="681"/>
      <c r="L2" s="681"/>
      <c r="M2" s="681"/>
    </row>
    <row r="3" spans="1:13" ht="20.25" customHeight="1" x14ac:dyDescent="0.25">
      <c r="A3" s="493"/>
      <c r="B3" s="493"/>
      <c r="C3" s="494"/>
      <c r="D3" s="493"/>
      <c r="E3" s="495"/>
      <c r="F3" s="493"/>
      <c r="G3" s="493"/>
      <c r="H3" s="493"/>
      <c r="I3" s="493"/>
      <c r="J3" s="610" t="s">
        <v>276</v>
      </c>
      <c r="K3" s="610"/>
      <c r="L3" s="610"/>
      <c r="M3" s="610"/>
    </row>
    <row r="4" spans="1:13" s="8" customFormat="1" ht="15" customHeight="1" x14ac:dyDescent="0.25">
      <c r="A4" s="584" t="s">
        <v>161</v>
      </c>
      <c r="B4" s="584" t="s">
        <v>162</v>
      </c>
      <c r="C4" s="584" t="s">
        <v>163</v>
      </c>
      <c r="D4" s="596" t="s">
        <v>164</v>
      </c>
      <c r="E4" s="584" t="s">
        <v>160</v>
      </c>
      <c r="F4" s="583" t="s">
        <v>783</v>
      </c>
      <c r="G4" s="583" t="s">
        <v>456</v>
      </c>
      <c r="H4" s="583" t="s">
        <v>686</v>
      </c>
      <c r="I4" s="583" t="s">
        <v>781</v>
      </c>
      <c r="J4" s="611" t="s">
        <v>165</v>
      </c>
      <c r="K4" s="612"/>
      <c r="L4" s="612"/>
      <c r="M4" s="613"/>
    </row>
    <row r="5" spans="1:13" s="8" customFormat="1" ht="13.5" hidden="1" customHeight="1" x14ac:dyDescent="0.25">
      <c r="A5" s="584"/>
      <c r="B5" s="584"/>
      <c r="C5" s="584"/>
      <c r="D5" s="596"/>
      <c r="E5" s="584"/>
      <c r="F5" s="583"/>
      <c r="G5" s="583"/>
      <c r="H5" s="583"/>
      <c r="I5" s="583"/>
      <c r="J5" s="583" t="s">
        <v>166</v>
      </c>
      <c r="K5" s="612"/>
      <c r="L5" s="612"/>
      <c r="M5" s="613"/>
    </row>
    <row r="6" spans="1:13" s="8" customFormat="1" ht="12" customHeight="1" x14ac:dyDescent="0.25">
      <c r="A6" s="584"/>
      <c r="B6" s="584"/>
      <c r="C6" s="584"/>
      <c r="D6" s="596"/>
      <c r="E6" s="584"/>
      <c r="F6" s="583"/>
      <c r="G6" s="583"/>
      <c r="H6" s="583"/>
      <c r="I6" s="583"/>
      <c r="J6" s="583"/>
      <c r="K6" s="608" t="s">
        <v>457</v>
      </c>
      <c r="L6" s="608" t="s">
        <v>687</v>
      </c>
      <c r="M6" s="608" t="s">
        <v>782</v>
      </c>
    </row>
    <row r="7" spans="1:13" s="8" customFormat="1" ht="69.75" customHeight="1" x14ac:dyDescent="0.25">
      <c r="A7" s="584"/>
      <c r="B7" s="584"/>
      <c r="C7" s="584"/>
      <c r="D7" s="596"/>
      <c r="E7" s="584"/>
      <c r="F7" s="583"/>
      <c r="G7" s="583"/>
      <c r="H7" s="583"/>
      <c r="I7" s="583"/>
      <c r="J7" s="583"/>
      <c r="K7" s="608"/>
      <c r="L7" s="608"/>
      <c r="M7" s="608"/>
    </row>
    <row r="8" spans="1:13" s="8" customFormat="1" ht="33" customHeight="1" x14ac:dyDescent="0.25">
      <c r="A8" s="584"/>
      <c r="B8" s="584"/>
      <c r="C8" s="584"/>
      <c r="D8" s="596"/>
      <c r="E8" s="584"/>
      <c r="F8" s="583"/>
      <c r="G8" s="583"/>
      <c r="H8" s="583"/>
      <c r="I8" s="583"/>
      <c r="J8" s="583"/>
      <c r="K8" s="608"/>
      <c r="L8" s="608"/>
      <c r="M8" s="608"/>
    </row>
    <row r="9" spans="1:13" s="8" customFormat="1" ht="27.75" customHeight="1" x14ac:dyDescent="0.25">
      <c r="A9" s="595" t="s">
        <v>947</v>
      </c>
      <c r="B9" s="595"/>
      <c r="C9" s="595"/>
      <c r="D9" s="595"/>
      <c r="E9" s="595"/>
      <c r="F9" s="595"/>
      <c r="G9" s="595"/>
      <c r="H9" s="595"/>
      <c r="I9" s="595"/>
      <c r="J9" s="595"/>
      <c r="K9" s="355"/>
      <c r="L9" s="355"/>
      <c r="M9" s="355"/>
    </row>
    <row r="10" spans="1:13" s="8" customFormat="1" ht="21" customHeight="1" x14ac:dyDescent="0.25">
      <c r="A10" s="116" t="s">
        <v>175</v>
      </c>
      <c r="B10" s="673" t="s">
        <v>516</v>
      </c>
      <c r="C10" s="673"/>
      <c r="D10" s="673"/>
      <c r="E10" s="673"/>
      <c r="F10" s="673"/>
      <c r="G10" s="673"/>
      <c r="H10" s="673"/>
      <c r="I10" s="673"/>
      <c r="J10" s="673"/>
      <c r="K10" s="357"/>
      <c r="L10" s="357"/>
      <c r="M10" s="357"/>
    </row>
    <row r="11" spans="1:13" s="8" customFormat="1" ht="23.25" customHeight="1" x14ac:dyDescent="0.25">
      <c r="A11" s="116" t="s">
        <v>175</v>
      </c>
      <c r="B11" s="392" t="s">
        <v>175</v>
      </c>
      <c r="C11" s="673" t="s">
        <v>517</v>
      </c>
      <c r="D11" s="673"/>
      <c r="E11" s="673"/>
      <c r="F11" s="673"/>
      <c r="G11" s="673"/>
      <c r="H11" s="673"/>
      <c r="I11" s="673"/>
      <c r="J11" s="673"/>
      <c r="K11" s="357"/>
      <c r="L11" s="357"/>
      <c r="M11" s="357"/>
    </row>
    <row r="12" spans="1:13" ht="34.5" customHeight="1" x14ac:dyDescent="0.25">
      <c r="A12" s="428" t="s">
        <v>175</v>
      </c>
      <c r="B12" s="428" t="s">
        <v>175</v>
      </c>
      <c r="C12" s="430" t="s">
        <v>175</v>
      </c>
      <c r="D12" s="428" t="s">
        <v>734</v>
      </c>
      <c r="E12" s="429" t="s">
        <v>2</v>
      </c>
      <c r="F12" s="164">
        <v>50.1</v>
      </c>
      <c r="G12" s="164">
        <v>59.5</v>
      </c>
      <c r="H12" s="164">
        <v>63</v>
      </c>
      <c r="I12" s="164">
        <v>66</v>
      </c>
      <c r="J12" s="393" t="s">
        <v>521</v>
      </c>
      <c r="K12" s="271">
        <v>31</v>
      </c>
      <c r="L12" s="271">
        <v>31</v>
      </c>
      <c r="M12" s="271">
        <v>31</v>
      </c>
    </row>
    <row r="13" spans="1:13" ht="15.75" customHeight="1" x14ac:dyDescent="0.25">
      <c r="A13" s="116" t="s">
        <v>175</v>
      </c>
      <c r="B13" s="392" t="s">
        <v>175</v>
      </c>
      <c r="C13" s="587" t="s">
        <v>167</v>
      </c>
      <c r="D13" s="587"/>
      <c r="E13" s="587"/>
      <c r="F13" s="471">
        <f t="shared" ref="F13:I13" si="0">SUM(F12)</f>
        <v>50.1</v>
      </c>
      <c r="G13" s="471">
        <f t="shared" si="0"/>
        <v>59.5</v>
      </c>
      <c r="H13" s="471">
        <f t="shared" si="0"/>
        <v>63</v>
      </c>
      <c r="I13" s="471">
        <f t="shared" si="0"/>
        <v>66</v>
      </c>
      <c r="J13" s="429"/>
      <c r="K13" s="431"/>
      <c r="L13" s="431"/>
      <c r="M13" s="431"/>
    </row>
    <row r="14" spans="1:13" ht="19.5" customHeight="1" x14ac:dyDescent="0.25">
      <c r="A14" s="116" t="s">
        <v>175</v>
      </c>
      <c r="B14" s="392" t="s">
        <v>176</v>
      </c>
      <c r="C14" s="673" t="s">
        <v>696</v>
      </c>
      <c r="D14" s="673"/>
      <c r="E14" s="673"/>
      <c r="F14" s="673"/>
      <c r="G14" s="673"/>
      <c r="H14" s="673"/>
      <c r="I14" s="673"/>
      <c r="J14" s="673"/>
      <c r="K14" s="431"/>
      <c r="L14" s="431"/>
      <c r="M14" s="431"/>
    </row>
    <row r="15" spans="1:13" ht="22.5" customHeight="1" x14ac:dyDescent="0.25">
      <c r="A15" s="640" t="s">
        <v>175</v>
      </c>
      <c r="B15" s="640" t="s">
        <v>176</v>
      </c>
      <c r="C15" s="675" t="s">
        <v>175</v>
      </c>
      <c r="D15" s="650" t="s">
        <v>833</v>
      </c>
      <c r="E15" s="429" t="s">
        <v>2</v>
      </c>
      <c r="F15" s="496">
        <v>706.5</v>
      </c>
      <c r="G15" s="496">
        <v>892</v>
      </c>
      <c r="H15" s="496">
        <v>920</v>
      </c>
      <c r="I15" s="496">
        <v>940</v>
      </c>
      <c r="J15" s="677" t="s">
        <v>834</v>
      </c>
      <c r="K15" s="669" t="s">
        <v>908</v>
      </c>
      <c r="L15" s="669" t="s">
        <v>908</v>
      </c>
      <c r="M15" s="669" t="s">
        <v>908</v>
      </c>
    </row>
    <row r="16" spans="1:13" ht="23.25" customHeight="1" x14ac:dyDescent="0.25">
      <c r="A16" s="674"/>
      <c r="B16" s="674"/>
      <c r="C16" s="679"/>
      <c r="D16" s="672"/>
      <c r="E16" s="429" t="s">
        <v>18</v>
      </c>
      <c r="F16" s="496">
        <v>48.8</v>
      </c>
      <c r="G16" s="496">
        <v>55.3</v>
      </c>
      <c r="H16" s="496">
        <v>58</v>
      </c>
      <c r="I16" s="496">
        <v>60</v>
      </c>
      <c r="J16" s="680"/>
      <c r="K16" s="671"/>
      <c r="L16" s="671"/>
      <c r="M16" s="671"/>
    </row>
    <row r="17" spans="1:13" ht="21" customHeight="1" x14ac:dyDescent="0.25">
      <c r="A17" s="641"/>
      <c r="B17" s="641"/>
      <c r="C17" s="676"/>
      <c r="D17" s="651"/>
      <c r="E17" s="429" t="s">
        <v>22</v>
      </c>
      <c r="F17" s="496">
        <v>49.9</v>
      </c>
      <c r="G17" s="496">
        <v>83.7</v>
      </c>
      <c r="H17" s="496">
        <v>86</v>
      </c>
      <c r="I17" s="496">
        <v>90</v>
      </c>
      <c r="J17" s="678"/>
      <c r="K17" s="670"/>
      <c r="L17" s="670"/>
      <c r="M17" s="670"/>
    </row>
    <row r="18" spans="1:13" ht="19.5" customHeight="1" x14ac:dyDescent="0.25">
      <c r="A18" s="116"/>
      <c r="B18" s="392"/>
      <c r="C18" s="440"/>
      <c r="D18" s="497"/>
      <c r="E18" s="497"/>
      <c r="F18" s="471">
        <f t="shared" ref="F18:I18" si="1">SUM(F15:F17)</f>
        <v>805.19999999999993</v>
      </c>
      <c r="G18" s="471">
        <f t="shared" si="1"/>
        <v>1031</v>
      </c>
      <c r="H18" s="471">
        <f t="shared" si="1"/>
        <v>1064</v>
      </c>
      <c r="I18" s="471">
        <f t="shared" si="1"/>
        <v>1090</v>
      </c>
      <c r="J18" s="498"/>
      <c r="K18" s="357"/>
      <c r="L18" s="357"/>
      <c r="M18" s="357"/>
    </row>
    <row r="19" spans="1:13" ht="19.5" customHeight="1" x14ac:dyDescent="0.25">
      <c r="A19" s="116" t="s">
        <v>175</v>
      </c>
      <c r="B19" s="392" t="s">
        <v>177</v>
      </c>
      <c r="C19" s="673" t="s">
        <v>698</v>
      </c>
      <c r="D19" s="673"/>
      <c r="E19" s="673"/>
      <c r="F19" s="673"/>
      <c r="G19" s="673"/>
      <c r="H19" s="673"/>
      <c r="I19" s="673"/>
      <c r="J19" s="673"/>
      <c r="K19" s="357"/>
      <c r="L19" s="357"/>
      <c r="M19" s="357"/>
    </row>
    <row r="20" spans="1:13" ht="24" customHeight="1" x14ac:dyDescent="0.25">
      <c r="A20" s="640" t="s">
        <v>175</v>
      </c>
      <c r="B20" s="640" t="s">
        <v>177</v>
      </c>
      <c r="C20" s="675" t="s">
        <v>175</v>
      </c>
      <c r="D20" s="590" t="s">
        <v>700</v>
      </c>
      <c r="E20" s="428" t="s">
        <v>2</v>
      </c>
      <c r="F20" s="117">
        <v>0</v>
      </c>
      <c r="G20" s="117">
        <v>10.3</v>
      </c>
      <c r="H20" s="117">
        <v>10.3</v>
      </c>
      <c r="I20" s="117">
        <v>10.3</v>
      </c>
      <c r="J20" s="677" t="s">
        <v>643</v>
      </c>
      <c r="K20" s="669" t="s">
        <v>701</v>
      </c>
      <c r="L20" s="669" t="s">
        <v>701</v>
      </c>
      <c r="M20" s="669" t="s">
        <v>701</v>
      </c>
    </row>
    <row r="21" spans="1:13" ht="21.75" customHeight="1" x14ac:dyDescent="0.25">
      <c r="A21" s="641"/>
      <c r="B21" s="641"/>
      <c r="C21" s="676"/>
      <c r="D21" s="591"/>
      <c r="E21" s="428" t="s">
        <v>5</v>
      </c>
      <c r="F21" s="117">
        <v>16.2</v>
      </c>
      <c r="G21" s="117">
        <v>16.2</v>
      </c>
      <c r="H21" s="117">
        <v>16.2</v>
      </c>
      <c r="I21" s="117">
        <v>16.2</v>
      </c>
      <c r="J21" s="678"/>
      <c r="K21" s="670"/>
      <c r="L21" s="670"/>
      <c r="M21" s="670"/>
    </row>
    <row r="22" spans="1:13" ht="40.5" customHeight="1" x14ac:dyDescent="0.25">
      <c r="A22" s="245" t="s">
        <v>175</v>
      </c>
      <c r="B22" s="245" t="s">
        <v>177</v>
      </c>
      <c r="C22" s="430" t="s">
        <v>176</v>
      </c>
      <c r="D22" s="245" t="s">
        <v>518</v>
      </c>
      <c r="E22" s="429" t="s">
        <v>2</v>
      </c>
      <c r="F22" s="164">
        <v>3</v>
      </c>
      <c r="G22" s="164">
        <v>3.5</v>
      </c>
      <c r="H22" s="164">
        <v>3.5</v>
      </c>
      <c r="I22" s="164">
        <v>3.5</v>
      </c>
      <c r="J22" s="436" t="s">
        <v>520</v>
      </c>
      <c r="K22" s="427" t="s">
        <v>522</v>
      </c>
      <c r="L22" s="427" t="s">
        <v>522</v>
      </c>
      <c r="M22" s="427" t="s">
        <v>522</v>
      </c>
    </row>
    <row r="23" spans="1:13" ht="36.75" customHeight="1" x14ac:dyDescent="0.25">
      <c r="A23" s="428" t="s">
        <v>175</v>
      </c>
      <c r="B23" s="428" t="s">
        <v>177</v>
      </c>
      <c r="C23" s="390" t="s">
        <v>177</v>
      </c>
      <c r="D23" s="402" t="s">
        <v>519</v>
      </c>
      <c r="E23" s="429" t="s">
        <v>2</v>
      </c>
      <c r="F23" s="117">
        <v>23.8</v>
      </c>
      <c r="G23" s="117">
        <v>30.5</v>
      </c>
      <c r="H23" s="117">
        <v>32</v>
      </c>
      <c r="I23" s="117">
        <v>34</v>
      </c>
      <c r="J23" s="429" t="s">
        <v>208</v>
      </c>
      <c r="K23" s="431">
        <v>10</v>
      </c>
      <c r="L23" s="431">
        <v>10</v>
      </c>
      <c r="M23" s="431">
        <v>10</v>
      </c>
    </row>
    <row r="24" spans="1:13" ht="18" customHeight="1" x14ac:dyDescent="0.25">
      <c r="A24" s="116" t="s">
        <v>175</v>
      </c>
      <c r="B24" s="392" t="s">
        <v>177</v>
      </c>
      <c r="C24" s="587" t="s">
        <v>167</v>
      </c>
      <c r="D24" s="587"/>
      <c r="E24" s="587"/>
      <c r="F24" s="471">
        <f t="shared" ref="F24:I24" si="2">SUM(F20:F23)</f>
        <v>43</v>
      </c>
      <c r="G24" s="471">
        <f t="shared" si="2"/>
        <v>60.5</v>
      </c>
      <c r="H24" s="471">
        <f t="shared" si="2"/>
        <v>62</v>
      </c>
      <c r="I24" s="471">
        <f t="shared" si="2"/>
        <v>64</v>
      </c>
      <c r="J24" s="497"/>
      <c r="K24" s="357"/>
      <c r="L24" s="357"/>
      <c r="M24" s="357"/>
    </row>
    <row r="25" spans="1:13" ht="18.75" customHeight="1" x14ac:dyDescent="0.25">
      <c r="A25" s="116" t="s">
        <v>175</v>
      </c>
      <c r="B25" s="392" t="s">
        <v>178</v>
      </c>
      <c r="C25" s="673" t="s">
        <v>523</v>
      </c>
      <c r="D25" s="673"/>
      <c r="E25" s="673"/>
      <c r="F25" s="673"/>
      <c r="G25" s="673"/>
      <c r="H25" s="673"/>
      <c r="I25" s="673"/>
      <c r="J25" s="673"/>
      <c r="K25" s="357"/>
      <c r="L25" s="357"/>
      <c r="M25" s="357"/>
    </row>
    <row r="26" spans="1:13" ht="63" customHeight="1" x14ac:dyDescent="0.25">
      <c r="A26" s="428" t="s">
        <v>175</v>
      </c>
      <c r="B26" s="428" t="s">
        <v>178</v>
      </c>
      <c r="C26" s="430" t="s">
        <v>175</v>
      </c>
      <c r="D26" s="428" t="s">
        <v>637</v>
      </c>
      <c r="E26" s="428" t="s">
        <v>2</v>
      </c>
      <c r="F26" s="117">
        <v>23</v>
      </c>
      <c r="G26" s="117">
        <v>45</v>
      </c>
      <c r="H26" s="117">
        <v>33</v>
      </c>
      <c r="I26" s="117">
        <v>33</v>
      </c>
      <c r="J26" s="429" t="s">
        <v>638</v>
      </c>
      <c r="K26" s="427" t="s">
        <v>818</v>
      </c>
      <c r="L26" s="427" t="s">
        <v>697</v>
      </c>
      <c r="M26" s="427" t="s">
        <v>697</v>
      </c>
    </row>
    <row r="27" spans="1:13" ht="18" customHeight="1" x14ac:dyDescent="0.25">
      <c r="A27" s="116" t="s">
        <v>175</v>
      </c>
      <c r="B27" s="392" t="s">
        <v>178</v>
      </c>
      <c r="C27" s="587" t="s">
        <v>167</v>
      </c>
      <c r="D27" s="587"/>
      <c r="E27" s="587"/>
      <c r="F27" s="471">
        <f t="shared" ref="F27:I27" si="3">SUM(F26:F26)</f>
        <v>23</v>
      </c>
      <c r="G27" s="471">
        <f t="shared" si="3"/>
        <v>45</v>
      </c>
      <c r="H27" s="471">
        <f t="shared" si="3"/>
        <v>33</v>
      </c>
      <c r="I27" s="471">
        <f t="shared" si="3"/>
        <v>33</v>
      </c>
      <c r="J27" s="497"/>
      <c r="K27" s="357"/>
      <c r="L27" s="357"/>
      <c r="M27" s="357"/>
    </row>
    <row r="28" spans="1:13" ht="25.5" customHeight="1" x14ac:dyDescent="0.25">
      <c r="A28" s="116" t="s">
        <v>175</v>
      </c>
      <c r="B28" s="392" t="s">
        <v>179</v>
      </c>
      <c r="C28" s="673" t="s">
        <v>524</v>
      </c>
      <c r="D28" s="673"/>
      <c r="E28" s="673"/>
      <c r="F28" s="673"/>
      <c r="G28" s="673"/>
      <c r="H28" s="673"/>
      <c r="I28" s="673"/>
      <c r="J28" s="673"/>
      <c r="K28" s="357"/>
      <c r="L28" s="357"/>
      <c r="M28" s="357"/>
    </row>
    <row r="29" spans="1:13" ht="34.5" customHeight="1" x14ac:dyDescent="0.25">
      <c r="A29" s="402" t="s">
        <v>175</v>
      </c>
      <c r="B29" s="402" t="s">
        <v>179</v>
      </c>
      <c r="C29" s="390" t="s">
        <v>175</v>
      </c>
      <c r="D29" s="399" t="s">
        <v>699</v>
      </c>
      <c r="E29" s="393" t="s">
        <v>2</v>
      </c>
      <c r="F29" s="117">
        <f t="shared" ref="F29:I29" si="4">SUM(F30:F33)</f>
        <v>480</v>
      </c>
      <c r="G29" s="117">
        <f t="shared" si="4"/>
        <v>415</v>
      </c>
      <c r="H29" s="117">
        <f t="shared" si="4"/>
        <v>415</v>
      </c>
      <c r="I29" s="117">
        <f t="shared" si="4"/>
        <v>415</v>
      </c>
      <c r="J29" s="270" t="s">
        <v>525</v>
      </c>
      <c r="K29" s="271">
        <v>4</v>
      </c>
      <c r="L29" s="271">
        <v>4</v>
      </c>
      <c r="M29" s="271">
        <v>4</v>
      </c>
    </row>
    <row r="30" spans="1:13" ht="69.75" customHeight="1" x14ac:dyDescent="0.25">
      <c r="A30" s="499"/>
      <c r="B30" s="499"/>
      <c r="C30" s="500" t="s">
        <v>911</v>
      </c>
      <c r="D30" s="501" t="s">
        <v>886</v>
      </c>
      <c r="E30" s="501" t="s">
        <v>2</v>
      </c>
      <c r="F30" s="502">
        <v>200</v>
      </c>
      <c r="G30" s="502">
        <v>200</v>
      </c>
      <c r="H30" s="502">
        <v>200</v>
      </c>
      <c r="I30" s="502">
        <v>200</v>
      </c>
      <c r="J30" s="270" t="s">
        <v>910</v>
      </c>
      <c r="K30" s="271" t="s">
        <v>837</v>
      </c>
      <c r="L30" s="271" t="s">
        <v>835</v>
      </c>
      <c r="M30" s="271" t="s">
        <v>838</v>
      </c>
    </row>
    <row r="31" spans="1:13" ht="84" customHeight="1" x14ac:dyDescent="0.25">
      <c r="A31" s="402"/>
      <c r="B31" s="402"/>
      <c r="C31" s="500" t="s">
        <v>912</v>
      </c>
      <c r="D31" s="501" t="s">
        <v>639</v>
      </c>
      <c r="E31" s="501" t="s">
        <v>2</v>
      </c>
      <c r="F31" s="502">
        <v>180</v>
      </c>
      <c r="G31" s="502">
        <v>100</v>
      </c>
      <c r="H31" s="502">
        <v>100</v>
      </c>
      <c r="I31" s="502">
        <v>100</v>
      </c>
      <c r="J31" s="270" t="s">
        <v>836</v>
      </c>
      <c r="K31" s="503" t="s">
        <v>872</v>
      </c>
      <c r="L31" s="503" t="s">
        <v>872</v>
      </c>
      <c r="M31" s="503" t="s">
        <v>872</v>
      </c>
    </row>
    <row r="32" spans="1:13" ht="81.75" customHeight="1" x14ac:dyDescent="0.25">
      <c r="A32" s="402"/>
      <c r="B32" s="402"/>
      <c r="C32" s="500" t="s">
        <v>913</v>
      </c>
      <c r="D32" s="501" t="s">
        <v>640</v>
      </c>
      <c r="E32" s="501" t="s">
        <v>2</v>
      </c>
      <c r="F32" s="502">
        <v>15</v>
      </c>
      <c r="G32" s="502">
        <v>15</v>
      </c>
      <c r="H32" s="502">
        <v>15</v>
      </c>
      <c r="I32" s="502">
        <v>15</v>
      </c>
      <c r="J32" s="270" t="s">
        <v>839</v>
      </c>
      <c r="K32" s="504" t="s">
        <v>840</v>
      </c>
      <c r="L32" s="504" t="s">
        <v>840</v>
      </c>
      <c r="M32" s="504" t="s">
        <v>840</v>
      </c>
    </row>
    <row r="33" spans="1:13" ht="69" customHeight="1" x14ac:dyDescent="0.25">
      <c r="A33" s="402"/>
      <c r="B33" s="402"/>
      <c r="C33" s="500" t="s">
        <v>914</v>
      </c>
      <c r="D33" s="501" t="s">
        <v>641</v>
      </c>
      <c r="E33" s="501" t="s">
        <v>2</v>
      </c>
      <c r="F33" s="502">
        <v>85</v>
      </c>
      <c r="G33" s="502">
        <v>100</v>
      </c>
      <c r="H33" s="502">
        <v>100</v>
      </c>
      <c r="I33" s="502">
        <v>100</v>
      </c>
      <c r="J33" s="393" t="s">
        <v>841</v>
      </c>
      <c r="K33" s="271" t="s">
        <v>842</v>
      </c>
      <c r="L33" s="271" t="s">
        <v>842</v>
      </c>
      <c r="M33" s="271" t="s">
        <v>842</v>
      </c>
    </row>
    <row r="34" spans="1:13" ht="31.5" customHeight="1" x14ac:dyDescent="0.25">
      <c r="A34" s="245" t="s">
        <v>175</v>
      </c>
      <c r="B34" s="427" t="s">
        <v>179</v>
      </c>
      <c r="C34" s="430" t="s">
        <v>176</v>
      </c>
      <c r="D34" s="245" t="s">
        <v>642</v>
      </c>
      <c r="E34" s="428" t="s">
        <v>2</v>
      </c>
      <c r="F34" s="117">
        <v>35</v>
      </c>
      <c r="G34" s="117">
        <v>55</v>
      </c>
      <c r="H34" s="117">
        <v>55</v>
      </c>
      <c r="I34" s="117">
        <v>55</v>
      </c>
      <c r="J34" s="429" t="s">
        <v>148</v>
      </c>
      <c r="K34" s="431">
        <v>30</v>
      </c>
      <c r="L34" s="431">
        <v>30</v>
      </c>
      <c r="M34" s="431">
        <v>30</v>
      </c>
    </row>
    <row r="35" spans="1:13" ht="17.25" customHeight="1" x14ac:dyDescent="0.25">
      <c r="A35" s="116" t="s">
        <v>175</v>
      </c>
      <c r="B35" s="392" t="s">
        <v>179</v>
      </c>
      <c r="C35" s="587" t="s">
        <v>167</v>
      </c>
      <c r="D35" s="587"/>
      <c r="E35" s="587"/>
      <c r="F35" s="143">
        <f t="shared" ref="F35:I35" si="5">+F34+F29</f>
        <v>515</v>
      </c>
      <c r="G35" s="143">
        <f t="shared" si="5"/>
        <v>470</v>
      </c>
      <c r="H35" s="143">
        <f t="shared" si="5"/>
        <v>470</v>
      </c>
      <c r="I35" s="143">
        <f t="shared" si="5"/>
        <v>470</v>
      </c>
      <c r="J35" s="497"/>
      <c r="K35" s="357"/>
      <c r="L35" s="357"/>
      <c r="M35" s="357"/>
    </row>
    <row r="36" spans="1:13" ht="18" customHeight="1" x14ac:dyDescent="0.25">
      <c r="A36" s="116" t="s">
        <v>175</v>
      </c>
      <c r="B36" s="587" t="s">
        <v>168</v>
      </c>
      <c r="C36" s="587"/>
      <c r="D36" s="587"/>
      <c r="E36" s="587"/>
      <c r="F36" s="143">
        <f t="shared" ref="F36:I36" si="6">+F35+F27+F24+F18+F13</f>
        <v>1436.2999999999997</v>
      </c>
      <c r="G36" s="143">
        <f t="shared" si="6"/>
        <v>1666</v>
      </c>
      <c r="H36" s="143">
        <f t="shared" si="6"/>
        <v>1692</v>
      </c>
      <c r="I36" s="143">
        <f t="shared" si="6"/>
        <v>1723</v>
      </c>
      <c r="J36" s="497"/>
      <c r="K36" s="357"/>
      <c r="L36" s="357"/>
      <c r="M36" s="357"/>
    </row>
    <row r="37" spans="1:13" ht="19.5" customHeight="1" x14ac:dyDescent="0.25">
      <c r="A37" s="116" t="s">
        <v>176</v>
      </c>
      <c r="B37" s="673" t="s">
        <v>742</v>
      </c>
      <c r="C37" s="673"/>
      <c r="D37" s="673"/>
      <c r="E37" s="673"/>
      <c r="F37" s="673"/>
      <c r="G37" s="673"/>
      <c r="H37" s="673"/>
      <c r="I37" s="673"/>
      <c r="J37" s="673"/>
      <c r="K37" s="357"/>
      <c r="L37" s="357"/>
      <c r="M37" s="357"/>
    </row>
    <row r="38" spans="1:13" ht="18.75" customHeight="1" x14ac:dyDescent="0.25">
      <c r="A38" s="116" t="s">
        <v>176</v>
      </c>
      <c r="B38" s="392" t="s">
        <v>175</v>
      </c>
      <c r="C38" s="673" t="s">
        <v>527</v>
      </c>
      <c r="D38" s="673"/>
      <c r="E38" s="673"/>
      <c r="F38" s="673"/>
      <c r="G38" s="673"/>
      <c r="H38" s="673"/>
      <c r="I38" s="673"/>
      <c r="J38" s="673"/>
      <c r="K38" s="357"/>
      <c r="L38" s="357"/>
      <c r="M38" s="357"/>
    </row>
    <row r="39" spans="1:13" ht="45" customHeight="1" x14ac:dyDescent="0.25">
      <c r="A39" s="394" t="s">
        <v>176</v>
      </c>
      <c r="B39" s="394" t="s">
        <v>175</v>
      </c>
      <c r="C39" s="505" t="s">
        <v>175</v>
      </c>
      <c r="D39" s="397" t="s">
        <v>526</v>
      </c>
      <c r="E39" s="393" t="s">
        <v>2</v>
      </c>
      <c r="F39" s="117">
        <v>11.1</v>
      </c>
      <c r="G39" s="117">
        <v>30</v>
      </c>
      <c r="H39" s="117">
        <v>30</v>
      </c>
      <c r="I39" s="117">
        <v>30</v>
      </c>
      <c r="J39" s="397" t="s">
        <v>234</v>
      </c>
      <c r="K39" s="387">
        <v>3</v>
      </c>
      <c r="L39" s="387">
        <v>3</v>
      </c>
      <c r="M39" s="387">
        <v>3</v>
      </c>
    </row>
    <row r="40" spans="1:13" ht="23.25" customHeight="1" x14ac:dyDescent="0.25">
      <c r="A40" s="598" t="s">
        <v>176</v>
      </c>
      <c r="B40" s="598" t="s">
        <v>175</v>
      </c>
      <c r="C40" s="597" t="s">
        <v>176</v>
      </c>
      <c r="D40" s="594" t="s">
        <v>336</v>
      </c>
      <c r="E40" s="393" t="s">
        <v>2</v>
      </c>
      <c r="F40" s="117">
        <v>15.1</v>
      </c>
      <c r="G40" s="117">
        <v>0</v>
      </c>
      <c r="H40" s="117">
        <v>0</v>
      </c>
      <c r="I40" s="117">
        <v>0</v>
      </c>
      <c r="J40" s="594" t="s">
        <v>231</v>
      </c>
      <c r="K40" s="585">
        <v>1</v>
      </c>
      <c r="L40" s="585"/>
      <c r="M40" s="585"/>
    </row>
    <row r="41" spans="1:13" ht="23.25" customHeight="1" x14ac:dyDescent="0.25">
      <c r="A41" s="598"/>
      <c r="B41" s="598"/>
      <c r="C41" s="597"/>
      <c r="D41" s="594"/>
      <c r="E41" s="393" t="s">
        <v>4</v>
      </c>
      <c r="F41" s="117">
        <v>21</v>
      </c>
      <c r="G41" s="117">
        <v>15</v>
      </c>
      <c r="H41" s="117">
        <v>0</v>
      </c>
      <c r="I41" s="117">
        <v>0</v>
      </c>
      <c r="J41" s="594"/>
      <c r="K41" s="586"/>
      <c r="L41" s="586"/>
      <c r="M41" s="586"/>
    </row>
    <row r="42" spans="1:13" ht="25.5" customHeight="1" x14ac:dyDescent="0.25">
      <c r="A42" s="588" t="s">
        <v>176</v>
      </c>
      <c r="B42" s="588" t="s">
        <v>177</v>
      </c>
      <c r="C42" s="683" t="s">
        <v>177</v>
      </c>
      <c r="D42" s="603" t="s">
        <v>437</v>
      </c>
      <c r="E42" s="393" t="s">
        <v>2</v>
      </c>
      <c r="F42" s="117">
        <v>9.6</v>
      </c>
      <c r="G42" s="117">
        <v>80</v>
      </c>
      <c r="H42" s="117">
        <v>160</v>
      </c>
      <c r="I42" s="117">
        <v>0</v>
      </c>
      <c r="J42" s="603" t="s">
        <v>909</v>
      </c>
      <c r="K42" s="640" t="s">
        <v>608</v>
      </c>
      <c r="L42" s="640" t="s">
        <v>608</v>
      </c>
      <c r="M42" s="640"/>
    </row>
    <row r="43" spans="1:13" ht="24" customHeight="1" x14ac:dyDescent="0.25">
      <c r="A43" s="589"/>
      <c r="B43" s="589"/>
      <c r="C43" s="684"/>
      <c r="D43" s="604"/>
      <c r="E43" s="393" t="s">
        <v>5</v>
      </c>
      <c r="F43" s="117">
        <v>0</v>
      </c>
      <c r="G43" s="117">
        <v>120</v>
      </c>
      <c r="H43" s="117">
        <v>240</v>
      </c>
      <c r="I43" s="117">
        <v>0</v>
      </c>
      <c r="J43" s="604"/>
      <c r="K43" s="641"/>
      <c r="L43" s="641"/>
      <c r="M43" s="641"/>
    </row>
    <row r="44" spans="1:13" ht="30.75" customHeight="1" x14ac:dyDescent="0.25">
      <c r="A44" s="427" t="s">
        <v>176</v>
      </c>
      <c r="B44" s="427" t="s">
        <v>175</v>
      </c>
      <c r="C44" s="430" t="s">
        <v>178</v>
      </c>
      <c r="D44" s="393" t="s">
        <v>808</v>
      </c>
      <c r="E44" s="393" t="s">
        <v>2</v>
      </c>
      <c r="F44" s="117">
        <v>0</v>
      </c>
      <c r="G44" s="117">
        <v>15</v>
      </c>
      <c r="H44" s="117">
        <v>100</v>
      </c>
      <c r="I44" s="117">
        <v>100</v>
      </c>
      <c r="J44" s="393" t="s">
        <v>909</v>
      </c>
      <c r="K44" s="271" t="s">
        <v>210</v>
      </c>
      <c r="L44" s="391" t="s">
        <v>608</v>
      </c>
      <c r="M44" s="391" t="s">
        <v>608</v>
      </c>
    </row>
    <row r="45" spans="1:13" ht="30" customHeight="1" x14ac:dyDescent="0.25">
      <c r="A45" s="427" t="s">
        <v>176</v>
      </c>
      <c r="B45" s="427" t="s">
        <v>175</v>
      </c>
      <c r="C45" s="430" t="s">
        <v>179</v>
      </c>
      <c r="D45" s="393" t="s">
        <v>644</v>
      </c>
      <c r="E45" s="393" t="s">
        <v>2</v>
      </c>
      <c r="F45" s="117">
        <v>10.3</v>
      </c>
      <c r="G45" s="117">
        <v>65</v>
      </c>
      <c r="H45" s="117">
        <v>65</v>
      </c>
      <c r="I45" s="117">
        <v>65</v>
      </c>
      <c r="J45" s="393" t="s">
        <v>645</v>
      </c>
      <c r="K45" s="271">
        <v>1</v>
      </c>
      <c r="L45" s="271">
        <v>1</v>
      </c>
      <c r="M45" s="271">
        <v>1</v>
      </c>
    </row>
    <row r="46" spans="1:13" ht="18.75" customHeight="1" x14ac:dyDescent="0.25">
      <c r="A46" s="116" t="s">
        <v>176</v>
      </c>
      <c r="B46" s="392" t="s">
        <v>175</v>
      </c>
      <c r="C46" s="587" t="s">
        <v>167</v>
      </c>
      <c r="D46" s="587"/>
      <c r="E46" s="587"/>
      <c r="F46" s="143">
        <f>SUM(F39:F45)</f>
        <v>67.100000000000009</v>
      </c>
      <c r="G46" s="143">
        <f>SUM(G39:G45)</f>
        <v>325</v>
      </c>
      <c r="H46" s="143">
        <f>SUM(H39:H45)</f>
        <v>595</v>
      </c>
      <c r="I46" s="143">
        <f>SUM(I39:I45)</f>
        <v>195</v>
      </c>
      <c r="J46" s="282"/>
      <c r="K46" s="506"/>
      <c r="L46" s="506"/>
      <c r="M46" s="506"/>
    </row>
    <row r="47" spans="1:13" ht="21.75" customHeight="1" x14ac:dyDescent="0.25">
      <c r="A47" s="116" t="s">
        <v>176</v>
      </c>
      <c r="B47" s="587" t="s">
        <v>168</v>
      </c>
      <c r="C47" s="587"/>
      <c r="D47" s="587"/>
      <c r="E47" s="587"/>
      <c r="F47" s="143">
        <f t="shared" ref="F47:I47" si="7">+F46</f>
        <v>67.100000000000009</v>
      </c>
      <c r="G47" s="143">
        <f t="shared" si="7"/>
        <v>325</v>
      </c>
      <c r="H47" s="143">
        <f t="shared" si="7"/>
        <v>595</v>
      </c>
      <c r="I47" s="143">
        <f t="shared" si="7"/>
        <v>195</v>
      </c>
      <c r="J47" s="429"/>
      <c r="K47" s="431"/>
      <c r="L47" s="431"/>
      <c r="M47" s="431"/>
    </row>
    <row r="48" spans="1:13" ht="19.5" customHeight="1" x14ac:dyDescent="0.25">
      <c r="A48" s="682" t="s">
        <v>169</v>
      </c>
      <c r="B48" s="682"/>
      <c r="C48" s="682"/>
      <c r="D48" s="682"/>
      <c r="E48" s="682"/>
      <c r="F48" s="284">
        <f>+F47+F36</f>
        <v>1503.3999999999996</v>
      </c>
      <c r="G48" s="284">
        <f>+G47+G36</f>
        <v>1991</v>
      </c>
      <c r="H48" s="284">
        <f>+H47+H36</f>
        <v>2287</v>
      </c>
      <c r="I48" s="284">
        <f>+I47+I36</f>
        <v>1918</v>
      </c>
      <c r="J48" s="507"/>
      <c r="K48" s="157"/>
      <c r="L48" s="157"/>
      <c r="M48" s="157"/>
    </row>
    <row r="49" spans="1:13" ht="14.25" customHeight="1" x14ac:dyDescent="0.25">
      <c r="A49" s="626" t="s">
        <v>190</v>
      </c>
      <c r="B49" s="627"/>
      <c r="C49" s="627"/>
      <c r="D49" s="627"/>
      <c r="E49" s="628"/>
      <c r="F49" s="282"/>
      <c r="G49" s="282"/>
      <c r="H49" s="282"/>
      <c r="I49" s="282"/>
      <c r="J49" s="507"/>
      <c r="K49" s="157"/>
      <c r="L49" s="157"/>
      <c r="M49" s="157"/>
    </row>
    <row r="50" spans="1:13" x14ac:dyDescent="0.25">
      <c r="A50" s="620" t="s">
        <v>20</v>
      </c>
      <c r="B50" s="621"/>
      <c r="C50" s="621"/>
      <c r="D50" s="621"/>
      <c r="E50" s="622"/>
      <c r="F50" s="228">
        <f t="shared" ref="F50:I50" si="8">SUM(F51:F56)</f>
        <v>1466.2</v>
      </c>
      <c r="G50" s="228">
        <f t="shared" si="8"/>
        <v>1839.8</v>
      </c>
      <c r="H50" s="228">
        <f t="shared" si="8"/>
        <v>2030.8</v>
      </c>
      <c r="I50" s="228">
        <f t="shared" si="8"/>
        <v>1901.8</v>
      </c>
      <c r="J50" s="507"/>
      <c r="K50" s="157"/>
      <c r="L50" s="157"/>
      <c r="M50" s="157"/>
    </row>
    <row r="51" spans="1:13" ht="15.75" customHeight="1" x14ac:dyDescent="0.25">
      <c r="A51" s="614" t="s">
        <v>239</v>
      </c>
      <c r="B51" s="615"/>
      <c r="C51" s="615"/>
      <c r="D51" s="615"/>
      <c r="E51" s="616"/>
      <c r="F51" s="123">
        <f>+F45+F44+F42+F40+F39+F34+F29+F26+F23+F22+F20+F15+F12</f>
        <v>1367.5</v>
      </c>
      <c r="G51" s="123">
        <f t="shared" ref="G51:I51" si="9">+G45+G44+G42+G40+G39+G34+G29+G26+G23+G22+G20+G15+G12</f>
        <v>1700.8</v>
      </c>
      <c r="H51" s="123">
        <f t="shared" si="9"/>
        <v>1886.8</v>
      </c>
      <c r="I51" s="123">
        <f t="shared" si="9"/>
        <v>1751.8</v>
      </c>
      <c r="J51" s="507"/>
      <c r="K51" s="508"/>
      <c r="L51" s="508"/>
      <c r="M51" s="508"/>
    </row>
    <row r="52" spans="1:13" ht="17.25" customHeight="1" x14ac:dyDescent="0.25">
      <c r="A52" s="614" t="s">
        <v>240</v>
      </c>
      <c r="B52" s="615"/>
      <c r="C52" s="615"/>
      <c r="D52" s="615"/>
      <c r="E52" s="616"/>
      <c r="F52" s="124">
        <f>+F16</f>
        <v>48.8</v>
      </c>
      <c r="G52" s="124">
        <f t="shared" ref="G52:I52" si="10">+G16</f>
        <v>55.3</v>
      </c>
      <c r="H52" s="124">
        <f t="shared" si="10"/>
        <v>58</v>
      </c>
      <c r="I52" s="124">
        <f t="shared" si="10"/>
        <v>60</v>
      </c>
      <c r="J52" s="507"/>
      <c r="K52" s="157"/>
      <c r="L52" s="157"/>
      <c r="M52" s="157"/>
    </row>
    <row r="53" spans="1:13" ht="15.75" customHeight="1" x14ac:dyDescent="0.25">
      <c r="A53" s="614" t="s">
        <v>241</v>
      </c>
      <c r="B53" s="615"/>
      <c r="C53" s="615"/>
      <c r="D53" s="615"/>
      <c r="E53" s="616"/>
      <c r="F53" s="509"/>
      <c r="G53" s="509"/>
      <c r="H53" s="509"/>
      <c r="I53" s="509"/>
      <c r="J53" s="507"/>
      <c r="K53" s="157"/>
      <c r="L53" s="157"/>
      <c r="M53" s="157"/>
    </row>
    <row r="54" spans="1:13" ht="14.25" customHeight="1" x14ac:dyDescent="0.25">
      <c r="A54" s="614" t="s">
        <v>242</v>
      </c>
      <c r="B54" s="615"/>
      <c r="C54" s="615"/>
      <c r="D54" s="615"/>
      <c r="E54" s="616"/>
      <c r="F54" s="509">
        <f>+F17</f>
        <v>49.9</v>
      </c>
      <c r="G54" s="509">
        <f>+G17</f>
        <v>83.7</v>
      </c>
      <c r="H54" s="509">
        <f>+H17</f>
        <v>86</v>
      </c>
      <c r="I54" s="509">
        <f>+I17</f>
        <v>90</v>
      </c>
      <c r="J54" s="507"/>
      <c r="K54" s="157"/>
      <c r="L54" s="157"/>
      <c r="M54" s="157"/>
    </row>
    <row r="55" spans="1:13" ht="14.25" customHeight="1" x14ac:dyDescent="0.25">
      <c r="A55" s="614" t="s">
        <v>243</v>
      </c>
      <c r="B55" s="615"/>
      <c r="C55" s="615"/>
      <c r="D55" s="615"/>
      <c r="E55" s="616"/>
      <c r="F55" s="509"/>
      <c r="G55" s="509"/>
      <c r="H55" s="509"/>
      <c r="I55" s="509"/>
      <c r="J55" s="507"/>
      <c r="K55" s="157"/>
      <c r="L55" s="157"/>
      <c r="M55" s="157"/>
    </row>
    <row r="56" spans="1:13" ht="13.5" customHeight="1" x14ac:dyDescent="0.25">
      <c r="A56" s="614" t="s">
        <v>244</v>
      </c>
      <c r="B56" s="615"/>
      <c r="C56" s="615"/>
      <c r="D56" s="615"/>
      <c r="E56" s="616"/>
      <c r="F56" s="509"/>
      <c r="G56" s="509"/>
      <c r="H56" s="509"/>
      <c r="I56" s="509"/>
      <c r="J56" s="507"/>
      <c r="K56" s="157"/>
      <c r="L56" s="157"/>
      <c r="M56" s="157"/>
    </row>
    <row r="57" spans="1:13" ht="15.75" customHeight="1" x14ac:dyDescent="0.25">
      <c r="A57" s="617" t="s">
        <v>19</v>
      </c>
      <c r="B57" s="618"/>
      <c r="C57" s="618"/>
      <c r="D57" s="618"/>
      <c r="E57" s="619"/>
      <c r="F57" s="228">
        <f t="shared" ref="F57:I57" si="11">SUM(F58:F61)</f>
        <v>37.200000000000003</v>
      </c>
      <c r="G57" s="228">
        <f t="shared" si="11"/>
        <v>151.19999999999999</v>
      </c>
      <c r="H57" s="228">
        <f t="shared" si="11"/>
        <v>256.2</v>
      </c>
      <c r="I57" s="228">
        <f t="shared" si="11"/>
        <v>16.2</v>
      </c>
      <c r="J57" s="507"/>
      <c r="K57" s="157"/>
      <c r="L57" s="157"/>
      <c r="M57" s="157"/>
    </row>
    <row r="58" spans="1:13" ht="14.25" customHeight="1" x14ac:dyDescent="0.25">
      <c r="A58" s="614" t="s">
        <v>245</v>
      </c>
      <c r="B58" s="615"/>
      <c r="C58" s="615"/>
      <c r="D58" s="615"/>
      <c r="E58" s="616"/>
      <c r="F58" s="124">
        <f>+F41</f>
        <v>21</v>
      </c>
      <c r="G58" s="124">
        <f t="shared" ref="G58:I58" si="12">+G41</f>
        <v>15</v>
      </c>
      <c r="H58" s="124">
        <f t="shared" si="12"/>
        <v>0</v>
      </c>
      <c r="I58" s="124">
        <f t="shared" si="12"/>
        <v>0</v>
      </c>
      <c r="J58" s="507"/>
      <c r="K58" s="157"/>
      <c r="L58" s="157"/>
      <c r="M58" s="157"/>
    </row>
    <row r="59" spans="1:13" x14ac:dyDescent="0.25">
      <c r="A59" s="614" t="s">
        <v>246</v>
      </c>
      <c r="B59" s="615"/>
      <c r="C59" s="615"/>
      <c r="D59" s="615"/>
      <c r="E59" s="616"/>
      <c r="F59" s="124">
        <f>+F43+F21</f>
        <v>16.2</v>
      </c>
      <c r="G59" s="124">
        <f t="shared" ref="G59:I59" si="13">+G43+G21</f>
        <v>136.19999999999999</v>
      </c>
      <c r="H59" s="124">
        <f t="shared" si="13"/>
        <v>256.2</v>
      </c>
      <c r="I59" s="124">
        <f t="shared" si="13"/>
        <v>16.2</v>
      </c>
      <c r="J59" s="507"/>
      <c r="K59" s="157"/>
      <c r="L59" s="157"/>
      <c r="M59" s="157"/>
    </row>
    <row r="60" spans="1:13" ht="14.25" customHeight="1" x14ac:dyDescent="0.25">
      <c r="A60" s="614" t="s">
        <v>247</v>
      </c>
      <c r="B60" s="615"/>
      <c r="C60" s="615"/>
      <c r="D60" s="615"/>
      <c r="E60" s="616"/>
      <c r="F60" s="509"/>
      <c r="G60" s="509"/>
      <c r="H60" s="509"/>
      <c r="I60" s="509"/>
      <c r="J60" s="507"/>
      <c r="K60" s="157"/>
      <c r="L60" s="157"/>
      <c r="M60" s="157"/>
    </row>
    <row r="61" spans="1:13" x14ac:dyDescent="0.25">
      <c r="A61" s="614" t="s">
        <v>248</v>
      </c>
      <c r="B61" s="615"/>
      <c r="C61" s="615"/>
      <c r="D61" s="615"/>
      <c r="E61" s="616"/>
      <c r="F61" s="509"/>
      <c r="G61" s="509"/>
      <c r="H61" s="509"/>
      <c r="I61" s="509"/>
      <c r="J61" s="507"/>
      <c r="K61" s="157"/>
      <c r="L61" s="157"/>
      <c r="M61" s="157"/>
    </row>
    <row r="62" spans="1:13" x14ac:dyDescent="0.25">
      <c r="A62" s="635"/>
      <c r="B62" s="635"/>
      <c r="C62" s="635"/>
      <c r="D62" s="635"/>
      <c r="E62" s="635"/>
      <c r="F62" s="635"/>
      <c r="G62" s="635"/>
      <c r="H62" s="635"/>
      <c r="I62" s="635"/>
    </row>
  </sheetData>
  <mergeCells count="81">
    <mergeCell ref="M40:M41"/>
    <mergeCell ref="K40:K41"/>
    <mergeCell ref="M42:M43"/>
    <mergeCell ref="L40:L41"/>
    <mergeCell ref="L42:L43"/>
    <mergeCell ref="K42:K43"/>
    <mergeCell ref="C24:E24"/>
    <mergeCell ref="K6:K8"/>
    <mergeCell ref="I4:I8"/>
    <mergeCell ref="K5:M5"/>
    <mergeCell ref="C28:J28"/>
    <mergeCell ref="H4:H8"/>
    <mergeCell ref="F4:F8"/>
    <mergeCell ref="L6:L8"/>
    <mergeCell ref="L15:L17"/>
    <mergeCell ref="L20:L21"/>
    <mergeCell ref="J5:J8"/>
    <mergeCell ref="C14:J14"/>
    <mergeCell ref="J4:M4"/>
    <mergeCell ref="C13:E13"/>
    <mergeCell ref="C11:J11"/>
    <mergeCell ref="C4:C8"/>
    <mergeCell ref="C25:J25"/>
    <mergeCell ref="B36:E36"/>
    <mergeCell ref="J40:J41"/>
    <mergeCell ref="C40:C41"/>
    <mergeCell ref="C42:C43"/>
    <mergeCell ref="B37:J37"/>
    <mergeCell ref="J42:J43"/>
    <mergeCell ref="C35:E35"/>
    <mergeCell ref="A53:E53"/>
    <mergeCell ref="A52:E52"/>
    <mergeCell ref="D40:D41"/>
    <mergeCell ref="C46:E46"/>
    <mergeCell ref="A40:A41"/>
    <mergeCell ref="A42:A43"/>
    <mergeCell ref="A48:E48"/>
    <mergeCell ref="D42:D43"/>
    <mergeCell ref="A51:E51"/>
    <mergeCell ref="A50:E50"/>
    <mergeCell ref="B40:B41"/>
    <mergeCell ref="B47:E47"/>
    <mergeCell ref="A49:E49"/>
    <mergeCell ref="B42:B43"/>
    <mergeCell ref="K1:M1"/>
    <mergeCell ref="E4:E8"/>
    <mergeCell ref="A2:M2"/>
    <mergeCell ref="M6:M8"/>
    <mergeCell ref="J3:M3"/>
    <mergeCell ref="C20:C21"/>
    <mergeCell ref="B15:B17"/>
    <mergeCell ref="A4:A8"/>
    <mergeCell ref="B4:B8"/>
    <mergeCell ref="K20:K21"/>
    <mergeCell ref="J20:J21"/>
    <mergeCell ref="C15:C17"/>
    <mergeCell ref="J15:J17"/>
    <mergeCell ref="G4:G8"/>
    <mergeCell ref="D20:D21"/>
    <mergeCell ref="D4:D8"/>
    <mergeCell ref="A9:J9"/>
    <mergeCell ref="B10:J10"/>
    <mergeCell ref="B20:B21"/>
    <mergeCell ref="A20:A21"/>
    <mergeCell ref="C19:J19"/>
    <mergeCell ref="A62:I62"/>
    <mergeCell ref="M20:M21"/>
    <mergeCell ref="K15:K17"/>
    <mergeCell ref="M15:M17"/>
    <mergeCell ref="D15:D17"/>
    <mergeCell ref="A61:E61"/>
    <mergeCell ref="A60:E60"/>
    <mergeCell ref="A58:E58"/>
    <mergeCell ref="A54:E54"/>
    <mergeCell ref="A57:E57"/>
    <mergeCell ref="A55:E55"/>
    <mergeCell ref="A56:E56"/>
    <mergeCell ref="A59:E59"/>
    <mergeCell ref="C38:J38"/>
    <mergeCell ref="C27:E27"/>
    <mergeCell ref="A15:A17"/>
  </mergeCells>
  <phoneticPr fontId="17" type="noConversion"/>
  <pageMargins left="0.19685039370078741" right="0.19685039370078741" top="0.51181102362204722" bottom="0.19685039370078741" header="0" footer="0"/>
  <pageSetup paperSize="9" scale="8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105"/>
  <sheetViews>
    <sheetView zoomScale="85" zoomScaleNormal="85" workbookViewId="0">
      <pane ySplit="8" topLeftCell="A9" activePane="bottomLeft" state="frozen"/>
      <selection activeCell="R94" sqref="R94"/>
      <selection pane="bottomLeft" activeCell="D12" sqref="D12:D14"/>
    </sheetView>
  </sheetViews>
  <sheetFormatPr defaultColWidth="9.109375" defaultRowHeight="13.2" x14ac:dyDescent="0.25"/>
  <cols>
    <col min="1" max="1" width="4" style="308" customWidth="1"/>
    <col min="2" max="2" width="4.109375" style="308" customWidth="1"/>
    <col min="3" max="3" width="3.5546875" style="309" customWidth="1"/>
    <col min="4" max="4" width="39.88671875" style="310" customWidth="1"/>
    <col min="5" max="5" width="6.88671875" style="310" customWidth="1"/>
    <col min="6" max="9" width="12.33203125" style="304" customWidth="1"/>
    <col min="10" max="10" width="28" style="305" customWidth="1"/>
    <col min="11" max="13" width="6.109375" style="307" customWidth="1"/>
    <col min="14" max="16384" width="9.109375" style="5"/>
  </cols>
  <sheetData>
    <row r="1" spans="1:13" ht="18.75" customHeight="1" x14ac:dyDescent="0.25">
      <c r="A1" s="30"/>
      <c r="B1" s="30"/>
      <c r="C1" s="55"/>
      <c r="D1" s="29"/>
      <c r="E1" s="29"/>
      <c r="F1" s="28"/>
      <c r="G1" s="28"/>
      <c r="H1" s="28"/>
      <c r="I1" s="28"/>
      <c r="J1" s="24"/>
      <c r="K1" s="573" t="s">
        <v>976</v>
      </c>
      <c r="L1" s="573"/>
      <c r="M1" s="573"/>
    </row>
    <row r="2" spans="1:13" ht="23.25" customHeight="1" x14ac:dyDescent="0.25">
      <c r="A2" s="720" t="s">
        <v>809</v>
      </c>
      <c r="B2" s="720"/>
      <c r="C2" s="720"/>
      <c r="D2" s="720"/>
      <c r="E2" s="720"/>
      <c r="F2" s="720"/>
      <c r="G2" s="720"/>
      <c r="H2" s="720"/>
      <c r="I2" s="720"/>
      <c r="J2" s="720"/>
      <c r="K2" s="720"/>
      <c r="L2" s="720"/>
      <c r="M2" s="720"/>
    </row>
    <row r="3" spans="1:13" ht="18" customHeight="1" x14ac:dyDescent="0.25">
      <c r="A3" s="729" t="s">
        <v>276</v>
      </c>
      <c r="B3" s="729"/>
      <c r="C3" s="729"/>
      <c r="D3" s="729"/>
      <c r="E3" s="729"/>
      <c r="F3" s="729"/>
      <c r="G3" s="729"/>
      <c r="H3" s="729"/>
      <c r="I3" s="729"/>
      <c r="J3" s="729"/>
      <c r="K3" s="729"/>
      <c r="L3" s="729"/>
      <c r="M3" s="729"/>
    </row>
    <row r="4" spans="1:13" s="9" customFormat="1" ht="16.5" customHeight="1" x14ac:dyDescent="0.25">
      <c r="A4" s="578" t="s">
        <v>161</v>
      </c>
      <c r="B4" s="578" t="s">
        <v>162</v>
      </c>
      <c r="C4" s="578" t="s">
        <v>163</v>
      </c>
      <c r="D4" s="579" t="s">
        <v>164</v>
      </c>
      <c r="E4" s="578" t="s">
        <v>160</v>
      </c>
      <c r="F4" s="556" t="s">
        <v>783</v>
      </c>
      <c r="G4" s="556" t="s">
        <v>456</v>
      </c>
      <c r="H4" s="556" t="s">
        <v>686</v>
      </c>
      <c r="I4" s="556" t="s">
        <v>781</v>
      </c>
      <c r="J4" s="706" t="s">
        <v>165</v>
      </c>
      <c r="K4" s="707"/>
      <c r="L4" s="707"/>
      <c r="M4" s="708"/>
    </row>
    <row r="5" spans="1:13" s="9" customFormat="1" ht="12" customHeight="1" x14ac:dyDescent="0.25">
      <c r="A5" s="578"/>
      <c r="B5" s="578"/>
      <c r="C5" s="578"/>
      <c r="D5" s="579"/>
      <c r="E5" s="578"/>
      <c r="F5" s="556"/>
      <c r="G5" s="556"/>
      <c r="H5" s="556"/>
      <c r="I5" s="556"/>
      <c r="J5" s="556" t="s">
        <v>166</v>
      </c>
      <c r="K5" s="707"/>
      <c r="L5" s="707"/>
      <c r="M5" s="708"/>
    </row>
    <row r="6" spans="1:13" s="9" customFormat="1" ht="12" customHeight="1" x14ac:dyDescent="0.25">
      <c r="A6" s="578"/>
      <c r="B6" s="578"/>
      <c r="C6" s="578"/>
      <c r="D6" s="579"/>
      <c r="E6" s="578"/>
      <c r="F6" s="556"/>
      <c r="G6" s="556"/>
      <c r="H6" s="556"/>
      <c r="I6" s="556"/>
      <c r="J6" s="556"/>
      <c r="K6" s="542" t="s">
        <v>457</v>
      </c>
      <c r="L6" s="542" t="s">
        <v>687</v>
      </c>
      <c r="M6" s="542" t="s">
        <v>782</v>
      </c>
    </row>
    <row r="7" spans="1:13" s="9" customFormat="1" ht="12" customHeight="1" x14ac:dyDescent="0.25">
      <c r="A7" s="578"/>
      <c r="B7" s="578"/>
      <c r="C7" s="578"/>
      <c r="D7" s="579"/>
      <c r="E7" s="578"/>
      <c r="F7" s="556"/>
      <c r="G7" s="556"/>
      <c r="H7" s="556"/>
      <c r="I7" s="556"/>
      <c r="J7" s="556"/>
      <c r="K7" s="542"/>
      <c r="L7" s="542"/>
      <c r="M7" s="542"/>
    </row>
    <row r="8" spans="1:13" s="9" customFormat="1" ht="72" customHeight="1" x14ac:dyDescent="0.25">
      <c r="A8" s="578"/>
      <c r="B8" s="578"/>
      <c r="C8" s="578"/>
      <c r="D8" s="579"/>
      <c r="E8" s="578"/>
      <c r="F8" s="556"/>
      <c r="G8" s="556"/>
      <c r="H8" s="556"/>
      <c r="I8" s="556"/>
      <c r="J8" s="556"/>
      <c r="K8" s="542"/>
      <c r="L8" s="542"/>
      <c r="M8" s="542"/>
    </row>
    <row r="9" spans="1:13" s="9" customFormat="1" ht="27" customHeight="1" x14ac:dyDescent="0.25">
      <c r="A9" s="722" t="s">
        <v>304</v>
      </c>
      <c r="B9" s="723"/>
      <c r="C9" s="723"/>
      <c r="D9" s="723"/>
      <c r="E9" s="723"/>
      <c r="F9" s="723"/>
      <c r="G9" s="723"/>
      <c r="H9" s="723"/>
      <c r="I9" s="723"/>
      <c r="J9" s="723"/>
      <c r="K9" s="723"/>
      <c r="L9" s="723"/>
      <c r="M9" s="724"/>
    </row>
    <row r="10" spans="1:13" s="9" customFormat="1" ht="16.5" customHeight="1" x14ac:dyDescent="0.25">
      <c r="A10" s="510" t="s">
        <v>175</v>
      </c>
      <c r="B10" s="695" t="s">
        <v>810</v>
      </c>
      <c r="C10" s="695"/>
      <c r="D10" s="695"/>
      <c r="E10" s="695"/>
      <c r="F10" s="695"/>
      <c r="G10" s="695"/>
      <c r="H10" s="695"/>
      <c r="I10" s="695"/>
      <c r="J10" s="695"/>
      <c r="K10" s="695"/>
      <c r="L10" s="695"/>
      <c r="M10" s="695"/>
    </row>
    <row r="11" spans="1:13" s="9" customFormat="1" ht="19.5" customHeight="1" x14ac:dyDescent="0.25">
      <c r="A11" s="510" t="s">
        <v>175</v>
      </c>
      <c r="B11" s="10" t="s">
        <v>175</v>
      </c>
      <c r="C11" s="695" t="s">
        <v>428</v>
      </c>
      <c r="D11" s="695"/>
      <c r="E11" s="695"/>
      <c r="F11" s="695"/>
      <c r="G11" s="695"/>
      <c r="H11" s="695"/>
      <c r="I11" s="695"/>
      <c r="J11" s="695"/>
      <c r="K11" s="695"/>
      <c r="L11" s="695"/>
      <c r="M11" s="695"/>
    </row>
    <row r="12" spans="1:13" ht="32.25" customHeight="1" x14ac:dyDescent="0.25">
      <c r="A12" s="701" t="s">
        <v>175</v>
      </c>
      <c r="B12" s="721" t="s">
        <v>175</v>
      </c>
      <c r="C12" s="566" t="s">
        <v>175</v>
      </c>
      <c r="D12" s="703" t="s">
        <v>429</v>
      </c>
      <c r="E12" s="262" t="s">
        <v>2</v>
      </c>
      <c r="F12" s="260">
        <v>963.7</v>
      </c>
      <c r="G12" s="260">
        <v>1047.4000000000001</v>
      </c>
      <c r="H12" s="260">
        <v>1100</v>
      </c>
      <c r="I12" s="260">
        <v>1145</v>
      </c>
      <c r="J12" s="269" t="s">
        <v>149</v>
      </c>
      <c r="K12" s="511" t="s">
        <v>704</v>
      </c>
      <c r="L12" s="511" t="s">
        <v>704</v>
      </c>
      <c r="M12" s="511" t="s">
        <v>704</v>
      </c>
    </row>
    <row r="13" spans="1:13" ht="27.75" customHeight="1" x14ac:dyDescent="0.25">
      <c r="A13" s="725"/>
      <c r="B13" s="721"/>
      <c r="C13" s="566"/>
      <c r="D13" s="703"/>
      <c r="E13" s="262" t="s">
        <v>22</v>
      </c>
      <c r="F13" s="260">
        <v>8.1999999999999993</v>
      </c>
      <c r="G13" s="260">
        <v>8.6999999999999993</v>
      </c>
      <c r="H13" s="260">
        <v>8.6999999999999993</v>
      </c>
      <c r="I13" s="260">
        <v>8.6999999999999993</v>
      </c>
      <c r="J13" s="727" t="s">
        <v>285</v>
      </c>
      <c r="K13" s="690" t="s">
        <v>705</v>
      </c>
      <c r="L13" s="690" t="s">
        <v>705</v>
      </c>
      <c r="M13" s="690" t="s">
        <v>705</v>
      </c>
    </row>
    <row r="14" spans="1:13" ht="24" customHeight="1" x14ac:dyDescent="0.25">
      <c r="A14" s="725"/>
      <c r="B14" s="721"/>
      <c r="C14" s="566"/>
      <c r="D14" s="703"/>
      <c r="E14" s="262" t="s">
        <v>18</v>
      </c>
      <c r="F14" s="260">
        <v>66.8</v>
      </c>
      <c r="G14" s="260">
        <v>65.099999999999994</v>
      </c>
      <c r="H14" s="260">
        <v>65</v>
      </c>
      <c r="I14" s="260">
        <v>65</v>
      </c>
      <c r="J14" s="727"/>
      <c r="K14" s="690"/>
      <c r="L14" s="690"/>
      <c r="M14" s="690"/>
    </row>
    <row r="15" spans="1:13" ht="31.5" customHeight="1" x14ac:dyDescent="0.25">
      <c r="A15" s="701" t="s">
        <v>175</v>
      </c>
      <c r="B15" s="721" t="s">
        <v>175</v>
      </c>
      <c r="C15" s="566" t="s">
        <v>176</v>
      </c>
      <c r="D15" s="703" t="s">
        <v>430</v>
      </c>
      <c r="E15" s="262" t="s">
        <v>2</v>
      </c>
      <c r="F15" s="260">
        <v>10</v>
      </c>
      <c r="G15" s="260">
        <v>10</v>
      </c>
      <c r="H15" s="260">
        <v>10</v>
      </c>
      <c r="I15" s="260">
        <v>10</v>
      </c>
      <c r="J15" s="554" t="s">
        <v>362</v>
      </c>
      <c r="K15" s="689">
        <v>10</v>
      </c>
      <c r="L15" s="689">
        <v>10</v>
      </c>
      <c r="M15" s="689">
        <v>10</v>
      </c>
    </row>
    <row r="16" spans="1:13" ht="27.75" customHeight="1" x14ac:dyDescent="0.25">
      <c r="A16" s="702"/>
      <c r="B16" s="721"/>
      <c r="C16" s="566"/>
      <c r="D16" s="703"/>
      <c r="E16" s="262" t="s">
        <v>5</v>
      </c>
      <c r="F16" s="260">
        <v>10</v>
      </c>
      <c r="G16" s="260">
        <v>10</v>
      </c>
      <c r="H16" s="260">
        <v>10</v>
      </c>
      <c r="I16" s="260">
        <v>10</v>
      </c>
      <c r="J16" s="555"/>
      <c r="K16" s="689"/>
      <c r="L16" s="689"/>
      <c r="M16" s="689"/>
    </row>
    <row r="17" spans="1:13" ht="18" customHeight="1" x14ac:dyDescent="0.25">
      <c r="A17" s="510" t="s">
        <v>175</v>
      </c>
      <c r="B17" s="10" t="s">
        <v>175</v>
      </c>
      <c r="C17" s="699" t="s">
        <v>167</v>
      </c>
      <c r="D17" s="699"/>
      <c r="E17" s="699"/>
      <c r="F17" s="93">
        <f>SUM(F12:F16)</f>
        <v>1058.7</v>
      </c>
      <c r="G17" s="93">
        <f>SUM(G12:G16)</f>
        <v>1141.2</v>
      </c>
      <c r="H17" s="93">
        <f>SUM(H12:H16)</f>
        <v>1193.7</v>
      </c>
      <c r="I17" s="93">
        <f>SUM(I12:I16)</f>
        <v>1238.7</v>
      </c>
      <c r="J17" s="372"/>
      <c r="K17" s="265"/>
      <c r="L17" s="265"/>
      <c r="M17" s="265"/>
    </row>
    <row r="18" spans="1:13" ht="18.75" customHeight="1" x14ac:dyDescent="0.25">
      <c r="A18" s="510" t="s">
        <v>175</v>
      </c>
      <c r="B18" s="699" t="s">
        <v>168</v>
      </c>
      <c r="C18" s="699"/>
      <c r="D18" s="699"/>
      <c r="E18" s="699"/>
      <c r="F18" s="93">
        <f t="shared" ref="F18:I18" si="0">+F17</f>
        <v>1058.7</v>
      </c>
      <c r="G18" s="93">
        <f t="shared" si="0"/>
        <v>1141.2</v>
      </c>
      <c r="H18" s="93">
        <f t="shared" si="0"/>
        <v>1193.7</v>
      </c>
      <c r="I18" s="93">
        <f t="shared" si="0"/>
        <v>1238.7</v>
      </c>
      <c r="J18" s="372"/>
      <c r="K18" s="265"/>
      <c r="L18" s="265"/>
      <c r="M18" s="265"/>
    </row>
    <row r="19" spans="1:13" ht="15.75" customHeight="1" x14ac:dyDescent="0.25">
      <c r="A19" s="512" t="s">
        <v>176</v>
      </c>
      <c r="B19" s="704" t="s">
        <v>674</v>
      </c>
      <c r="C19" s="704"/>
      <c r="D19" s="704"/>
      <c r="E19" s="704"/>
      <c r="F19" s="704"/>
      <c r="G19" s="704"/>
      <c r="H19" s="704"/>
      <c r="I19" s="704"/>
      <c r="J19" s="704"/>
      <c r="K19" s="704"/>
      <c r="L19" s="704"/>
      <c r="M19" s="704"/>
    </row>
    <row r="20" spans="1:13" ht="15.75" customHeight="1" x14ac:dyDescent="0.25">
      <c r="A20" s="513" t="s">
        <v>176</v>
      </c>
      <c r="B20" s="10" t="s">
        <v>175</v>
      </c>
      <c r="C20" s="695" t="s">
        <v>150</v>
      </c>
      <c r="D20" s="695"/>
      <c r="E20" s="695"/>
      <c r="F20" s="695"/>
      <c r="G20" s="695"/>
      <c r="H20" s="695"/>
      <c r="I20" s="695"/>
      <c r="J20" s="695"/>
      <c r="K20" s="695"/>
      <c r="L20" s="695"/>
      <c r="M20" s="695"/>
    </row>
    <row r="21" spans="1:13" ht="25.5" customHeight="1" x14ac:dyDescent="0.25">
      <c r="A21" s="566" t="s">
        <v>176</v>
      </c>
      <c r="B21" s="552" t="s">
        <v>175</v>
      </c>
      <c r="C21" s="552" t="s">
        <v>175</v>
      </c>
      <c r="D21" s="559" t="s">
        <v>431</v>
      </c>
      <c r="E21" s="371" t="s">
        <v>2</v>
      </c>
      <c r="F21" s="260">
        <v>473.7</v>
      </c>
      <c r="G21" s="260">
        <v>517.9</v>
      </c>
      <c r="H21" s="260">
        <v>530</v>
      </c>
      <c r="I21" s="260">
        <v>540</v>
      </c>
      <c r="J21" s="554" t="s">
        <v>281</v>
      </c>
      <c r="K21" s="686" t="s">
        <v>706</v>
      </c>
      <c r="L21" s="686" t="s">
        <v>706</v>
      </c>
      <c r="M21" s="686" t="s">
        <v>706</v>
      </c>
    </row>
    <row r="22" spans="1:13" ht="21.75" customHeight="1" x14ac:dyDescent="0.25">
      <c r="A22" s="566"/>
      <c r="B22" s="552"/>
      <c r="C22" s="552"/>
      <c r="D22" s="559"/>
      <c r="E22" s="371" t="s">
        <v>18</v>
      </c>
      <c r="F22" s="260">
        <v>5.0999999999999996</v>
      </c>
      <c r="G22" s="260">
        <v>2.4</v>
      </c>
      <c r="H22" s="260">
        <v>0</v>
      </c>
      <c r="I22" s="260">
        <v>0</v>
      </c>
      <c r="J22" s="555"/>
      <c r="K22" s="687"/>
      <c r="L22" s="687"/>
      <c r="M22" s="687"/>
    </row>
    <row r="23" spans="1:13" ht="29.25" customHeight="1" x14ac:dyDescent="0.25">
      <c r="A23" s="566"/>
      <c r="B23" s="552"/>
      <c r="C23" s="552"/>
      <c r="D23" s="559"/>
      <c r="E23" s="371" t="s">
        <v>22</v>
      </c>
      <c r="F23" s="260">
        <v>45.2</v>
      </c>
      <c r="G23" s="260">
        <v>45</v>
      </c>
      <c r="H23" s="260">
        <v>45</v>
      </c>
      <c r="I23" s="260">
        <v>45</v>
      </c>
      <c r="J23" s="39" t="s">
        <v>151</v>
      </c>
      <c r="K23" s="514" t="s">
        <v>764</v>
      </c>
      <c r="L23" s="514" t="s">
        <v>707</v>
      </c>
      <c r="M23" s="514" t="s">
        <v>707</v>
      </c>
    </row>
    <row r="24" spans="1:13" ht="47.25" customHeight="1" x14ac:dyDescent="0.25">
      <c r="A24" s="373" t="s">
        <v>176</v>
      </c>
      <c r="B24" s="373" t="s">
        <v>175</v>
      </c>
      <c r="C24" s="373" t="s">
        <v>176</v>
      </c>
      <c r="D24" s="371" t="s">
        <v>504</v>
      </c>
      <c r="E24" s="371" t="s">
        <v>2</v>
      </c>
      <c r="F24" s="260">
        <v>5</v>
      </c>
      <c r="G24" s="260">
        <v>5.2</v>
      </c>
      <c r="H24" s="260">
        <v>5.2</v>
      </c>
      <c r="I24" s="260">
        <v>5.2</v>
      </c>
      <c r="J24" s="371" t="s">
        <v>261</v>
      </c>
      <c r="K24" s="407">
        <v>2</v>
      </c>
      <c r="L24" s="407">
        <v>2</v>
      </c>
      <c r="M24" s="407">
        <v>2</v>
      </c>
    </row>
    <row r="25" spans="1:13" ht="24.75" customHeight="1" x14ac:dyDescent="0.25">
      <c r="A25" s="564" t="s">
        <v>176</v>
      </c>
      <c r="B25" s="552" t="s">
        <v>175</v>
      </c>
      <c r="C25" s="552" t="s">
        <v>177</v>
      </c>
      <c r="D25" s="568" t="s">
        <v>709</v>
      </c>
      <c r="E25" s="371" t="s">
        <v>2</v>
      </c>
      <c r="F25" s="260">
        <v>0</v>
      </c>
      <c r="G25" s="260">
        <v>42.4</v>
      </c>
      <c r="H25" s="260">
        <v>0</v>
      </c>
      <c r="I25" s="260">
        <v>0</v>
      </c>
      <c r="J25" s="554" t="s">
        <v>528</v>
      </c>
      <c r="K25" s="686">
        <v>7</v>
      </c>
      <c r="L25" s="686"/>
      <c r="M25" s="686"/>
    </row>
    <row r="26" spans="1:13" ht="27" customHeight="1" x14ac:dyDescent="0.25">
      <c r="A26" s="565"/>
      <c r="B26" s="552"/>
      <c r="C26" s="552"/>
      <c r="D26" s="568"/>
      <c r="E26" s="371" t="s">
        <v>4</v>
      </c>
      <c r="F26" s="260">
        <v>0</v>
      </c>
      <c r="G26" s="260">
        <v>381</v>
      </c>
      <c r="H26" s="260">
        <v>0</v>
      </c>
      <c r="I26" s="260">
        <v>0</v>
      </c>
      <c r="J26" s="555"/>
      <c r="K26" s="687"/>
      <c r="L26" s="687"/>
      <c r="M26" s="687"/>
    </row>
    <row r="27" spans="1:13" ht="16.5" customHeight="1" x14ac:dyDescent="0.25">
      <c r="A27" s="515" t="s">
        <v>176</v>
      </c>
      <c r="B27" s="516" t="s">
        <v>175</v>
      </c>
      <c r="C27" s="728" t="s">
        <v>167</v>
      </c>
      <c r="D27" s="728"/>
      <c r="E27" s="563"/>
      <c r="F27" s="93">
        <f>SUM(F21:F26)</f>
        <v>529</v>
      </c>
      <c r="G27" s="93">
        <f>SUM(G21:G26)</f>
        <v>993.9</v>
      </c>
      <c r="H27" s="93">
        <f>SUM(H21:H26)</f>
        <v>580.20000000000005</v>
      </c>
      <c r="I27" s="93">
        <f>SUM(I21:I26)</f>
        <v>590.20000000000005</v>
      </c>
      <c r="J27" s="372"/>
      <c r="K27" s="407"/>
      <c r="L27" s="407"/>
      <c r="M27" s="407"/>
    </row>
    <row r="28" spans="1:13" ht="16.5" customHeight="1" x14ac:dyDescent="0.25">
      <c r="A28" s="510" t="s">
        <v>176</v>
      </c>
      <c r="B28" s="563" t="s">
        <v>168</v>
      </c>
      <c r="C28" s="563"/>
      <c r="D28" s="563"/>
      <c r="E28" s="563"/>
      <c r="F28" s="93">
        <f t="shared" ref="F28:I28" si="1">+F27</f>
        <v>529</v>
      </c>
      <c r="G28" s="93">
        <f t="shared" si="1"/>
        <v>993.9</v>
      </c>
      <c r="H28" s="93">
        <f t="shared" si="1"/>
        <v>580.20000000000005</v>
      </c>
      <c r="I28" s="93">
        <f t="shared" si="1"/>
        <v>590.20000000000005</v>
      </c>
      <c r="J28" s="372"/>
      <c r="K28" s="407"/>
      <c r="L28" s="407"/>
      <c r="M28" s="407"/>
    </row>
    <row r="29" spans="1:13" x14ac:dyDescent="0.25">
      <c r="A29" s="510" t="s">
        <v>177</v>
      </c>
      <c r="B29" s="730" t="s">
        <v>529</v>
      </c>
      <c r="C29" s="730"/>
      <c r="D29" s="730"/>
      <c r="E29" s="730"/>
      <c r="F29" s="730"/>
      <c r="G29" s="730"/>
      <c r="H29" s="730"/>
      <c r="I29" s="730"/>
      <c r="J29" s="730"/>
      <c r="K29" s="730"/>
      <c r="L29" s="730"/>
      <c r="M29" s="730"/>
    </row>
    <row r="30" spans="1:13" ht="18" customHeight="1" x14ac:dyDescent="0.25">
      <c r="A30" s="510" t="s">
        <v>177</v>
      </c>
      <c r="B30" s="10" t="s">
        <v>175</v>
      </c>
      <c r="C30" s="695" t="s">
        <v>530</v>
      </c>
      <c r="D30" s="695"/>
      <c r="E30" s="695"/>
      <c r="F30" s="695"/>
      <c r="G30" s="695"/>
      <c r="H30" s="695"/>
      <c r="I30" s="695"/>
      <c r="J30" s="695"/>
      <c r="K30" s="695"/>
      <c r="L30" s="695"/>
      <c r="M30" s="695"/>
    </row>
    <row r="31" spans="1:13" ht="21" customHeight="1" x14ac:dyDescent="0.25">
      <c r="A31" s="717" t="s">
        <v>177</v>
      </c>
      <c r="B31" s="566" t="s">
        <v>175</v>
      </c>
      <c r="C31" s="566" t="s">
        <v>175</v>
      </c>
      <c r="D31" s="703" t="s">
        <v>124</v>
      </c>
      <c r="E31" s="262" t="s">
        <v>2</v>
      </c>
      <c r="F31" s="260">
        <v>1126.4000000000001</v>
      </c>
      <c r="G31" s="260">
        <v>1470.1</v>
      </c>
      <c r="H31" s="517">
        <v>1520</v>
      </c>
      <c r="I31" s="517">
        <v>1560</v>
      </c>
      <c r="J31" s="569" t="s">
        <v>647</v>
      </c>
      <c r="K31" s="691" t="s">
        <v>372</v>
      </c>
      <c r="L31" s="691" t="s">
        <v>372</v>
      </c>
      <c r="M31" s="691" t="s">
        <v>372</v>
      </c>
    </row>
    <row r="32" spans="1:13" ht="21.75" customHeight="1" x14ac:dyDescent="0.25">
      <c r="A32" s="718"/>
      <c r="B32" s="566"/>
      <c r="C32" s="566"/>
      <c r="D32" s="703"/>
      <c r="E32" s="262" t="s">
        <v>18</v>
      </c>
      <c r="F32" s="260">
        <v>15.6</v>
      </c>
      <c r="G32" s="260">
        <v>4.9000000000000004</v>
      </c>
      <c r="H32" s="517">
        <v>0</v>
      </c>
      <c r="I32" s="517">
        <v>0</v>
      </c>
      <c r="J32" s="569"/>
      <c r="K32" s="691"/>
      <c r="L32" s="691"/>
      <c r="M32" s="691"/>
    </row>
    <row r="33" spans="1:16" ht="23.25" customHeight="1" x14ac:dyDescent="0.25">
      <c r="A33" s="719"/>
      <c r="B33" s="566"/>
      <c r="C33" s="566"/>
      <c r="D33" s="703"/>
      <c r="E33" s="263" t="s">
        <v>22</v>
      </c>
      <c r="F33" s="260">
        <v>28.3</v>
      </c>
      <c r="G33" s="260">
        <v>16.600000000000001</v>
      </c>
      <c r="H33" s="517">
        <v>20</v>
      </c>
      <c r="I33" s="517">
        <v>20</v>
      </c>
      <c r="J33" s="569"/>
      <c r="K33" s="691"/>
      <c r="L33" s="691"/>
      <c r="M33" s="691"/>
    </row>
    <row r="34" spans="1:16" ht="45" customHeight="1" x14ac:dyDescent="0.25">
      <c r="A34" s="518" t="s">
        <v>177</v>
      </c>
      <c r="B34" s="381" t="s">
        <v>175</v>
      </c>
      <c r="C34" s="381" t="s">
        <v>176</v>
      </c>
      <c r="D34" s="263" t="s">
        <v>172</v>
      </c>
      <c r="E34" s="262" t="s">
        <v>2</v>
      </c>
      <c r="F34" s="137">
        <v>130</v>
      </c>
      <c r="G34" s="137">
        <v>149</v>
      </c>
      <c r="H34" s="519">
        <v>130</v>
      </c>
      <c r="I34" s="519">
        <v>130</v>
      </c>
      <c r="J34" s="372" t="s">
        <v>760</v>
      </c>
      <c r="K34" s="265" t="s">
        <v>761</v>
      </c>
      <c r="L34" s="265" t="s">
        <v>761</v>
      </c>
      <c r="M34" s="265" t="s">
        <v>761</v>
      </c>
    </row>
    <row r="35" spans="1:16" s="362" customFormat="1" ht="45" customHeight="1" x14ac:dyDescent="0.25">
      <c r="A35" s="520" t="s">
        <v>177</v>
      </c>
      <c r="B35" s="381" t="s">
        <v>175</v>
      </c>
      <c r="C35" s="381" t="s">
        <v>177</v>
      </c>
      <c r="D35" s="204" t="s">
        <v>966</v>
      </c>
      <c r="E35" s="371" t="s">
        <v>2</v>
      </c>
      <c r="F35" s="137">
        <v>0</v>
      </c>
      <c r="G35" s="137">
        <v>16.8</v>
      </c>
      <c r="H35" s="519">
        <v>24</v>
      </c>
      <c r="I35" s="519">
        <v>24</v>
      </c>
      <c r="J35" s="372" t="s">
        <v>963</v>
      </c>
      <c r="K35" s="265">
        <v>48</v>
      </c>
      <c r="L35" s="265">
        <v>48</v>
      </c>
      <c r="M35" s="265">
        <v>48</v>
      </c>
    </row>
    <row r="36" spans="1:16" ht="18" customHeight="1" x14ac:dyDescent="0.25">
      <c r="A36" s="510" t="s">
        <v>177</v>
      </c>
      <c r="B36" s="10" t="s">
        <v>175</v>
      </c>
      <c r="C36" s="699" t="s">
        <v>167</v>
      </c>
      <c r="D36" s="699"/>
      <c r="E36" s="10"/>
      <c r="F36" s="93">
        <f>SUM(F31:F35)</f>
        <v>1300.3</v>
      </c>
      <c r="G36" s="93">
        <f t="shared" ref="G36:I36" si="2">SUM(G31:G35)</f>
        <v>1657.3999999999999</v>
      </c>
      <c r="H36" s="93">
        <f t="shared" si="2"/>
        <v>1694</v>
      </c>
      <c r="I36" s="93">
        <f t="shared" si="2"/>
        <v>1734</v>
      </c>
      <c r="J36" s="521"/>
      <c r="K36" s="511"/>
      <c r="L36" s="511"/>
      <c r="M36" s="511"/>
    </row>
    <row r="37" spans="1:16" ht="19.5" customHeight="1" x14ac:dyDescent="0.25">
      <c r="A37" s="510" t="s">
        <v>177</v>
      </c>
      <c r="B37" s="10" t="s">
        <v>176</v>
      </c>
      <c r="C37" s="695" t="s">
        <v>152</v>
      </c>
      <c r="D37" s="695"/>
      <c r="E37" s="695"/>
      <c r="F37" s="695"/>
      <c r="G37" s="695"/>
      <c r="H37" s="695"/>
      <c r="I37" s="695"/>
      <c r="J37" s="695"/>
      <c r="K37" s="695"/>
      <c r="L37" s="695"/>
      <c r="M37" s="695"/>
    </row>
    <row r="38" spans="1:16" ht="32.25" customHeight="1" x14ac:dyDescent="0.25">
      <c r="A38" s="522" t="s">
        <v>177</v>
      </c>
      <c r="B38" s="409" t="s">
        <v>176</v>
      </c>
      <c r="C38" s="381" t="s">
        <v>175</v>
      </c>
      <c r="D38" s="263" t="s">
        <v>531</v>
      </c>
      <c r="E38" s="262" t="s">
        <v>2</v>
      </c>
      <c r="F38" s="260">
        <v>71.7</v>
      </c>
      <c r="G38" s="260">
        <v>81.099999999999994</v>
      </c>
      <c r="H38" s="260">
        <v>83</v>
      </c>
      <c r="I38" s="260">
        <v>86</v>
      </c>
      <c r="J38" s="697" t="s">
        <v>153</v>
      </c>
      <c r="K38" s="686">
        <v>40</v>
      </c>
      <c r="L38" s="686">
        <v>40</v>
      </c>
      <c r="M38" s="686">
        <v>40</v>
      </c>
      <c r="N38" s="360"/>
      <c r="P38" s="364"/>
    </row>
    <row r="39" spans="1:16" ht="30.75" customHeight="1" x14ac:dyDescent="0.25">
      <c r="A39" s="518" t="s">
        <v>177</v>
      </c>
      <c r="B39" s="381" t="s">
        <v>176</v>
      </c>
      <c r="C39" s="381" t="s">
        <v>176</v>
      </c>
      <c r="D39" s="263" t="s">
        <v>295</v>
      </c>
      <c r="E39" s="262" t="s">
        <v>2</v>
      </c>
      <c r="F39" s="260">
        <v>120</v>
      </c>
      <c r="G39" s="260">
        <v>233</v>
      </c>
      <c r="H39" s="260">
        <v>200</v>
      </c>
      <c r="I39" s="260">
        <v>200</v>
      </c>
      <c r="J39" s="697"/>
      <c r="K39" s="687"/>
      <c r="L39" s="687"/>
      <c r="M39" s="687"/>
    </row>
    <row r="40" spans="1:16" ht="28.5" customHeight="1" x14ac:dyDescent="0.25">
      <c r="A40" s="522" t="s">
        <v>177</v>
      </c>
      <c r="B40" s="409" t="s">
        <v>176</v>
      </c>
      <c r="C40" s="381" t="s">
        <v>177</v>
      </c>
      <c r="D40" s="21" t="s">
        <v>80</v>
      </c>
      <c r="E40" s="371" t="s">
        <v>2</v>
      </c>
      <c r="F40" s="260">
        <v>20</v>
      </c>
      <c r="G40" s="260">
        <v>25</v>
      </c>
      <c r="H40" s="260">
        <v>25</v>
      </c>
      <c r="I40" s="260">
        <v>25</v>
      </c>
      <c r="J40" s="269" t="s">
        <v>154</v>
      </c>
      <c r="K40" s="407">
        <v>20</v>
      </c>
      <c r="L40" s="407">
        <v>20</v>
      </c>
      <c r="M40" s="407">
        <v>20</v>
      </c>
    </row>
    <row r="41" spans="1:16" ht="29.25" customHeight="1" x14ac:dyDescent="0.25">
      <c r="A41" s="523" t="s">
        <v>177</v>
      </c>
      <c r="B41" s="524" t="s">
        <v>176</v>
      </c>
      <c r="C41" s="373" t="s">
        <v>178</v>
      </c>
      <c r="D41" s="21" t="s">
        <v>81</v>
      </c>
      <c r="E41" s="371" t="s">
        <v>2</v>
      </c>
      <c r="F41" s="260">
        <v>1</v>
      </c>
      <c r="G41" s="260">
        <v>3</v>
      </c>
      <c r="H41" s="260">
        <v>3</v>
      </c>
      <c r="I41" s="260">
        <v>3</v>
      </c>
      <c r="J41" s="269" t="s">
        <v>155</v>
      </c>
      <c r="K41" s="265">
        <v>1</v>
      </c>
      <c r="L41" s="265">
        <v>1</v>
      </c>
      <c r="M41" s="265">
        <v>1</v>
      </c>
    </row>
    <row r="42" spans="1:16" ht="23.25" customHeight="1" x14ac:dyDescent="0.25">
      <c r="A42" s="523" t="s">
        <v>177</v>
      </c>
      <c r="B42" s="524" t="s">
        <v>176</v>
      </c>
      <c r="C42" s="373" t="s">
        <v>179</v>
      </c>
      <c r="D42" s="21" t="s">
        <v>296</v>
      </c>
      <c r="E42" s="371" t="s">
        <v>2</v>
      </c>
      <c r="F42" s="260">
        <v>5</v>
      </c>
      <c r="G42" s="260">
        <v>5</v>
      </c>
      <c r="H42" s="260">
        <v>5</v>
      </c>
      <c r="I42" s="260">
        <v>5</v>
      </c>
      <c r="J42" s="269" t="s">
        <v>155</v>
      </c>
      <c r="K42" s="265">
        <v>1</v>
      </c>
      <c r="L42" s="265">
        <v>1</v>
      </c>
      <c r="M42" s="265">
        <v>1</v>
      </c>
    </row>
    <row r="43" spans="1:16" ht="21" customHeight="1" x14ac:dyDescent="0.25">
      <c r="A43" s="726" t="s">
        <v>177</v>
      </c>
      <c r="B43" s="552" t="s">
        <v>176</v>
      </c>
      <c r="C43" s="552" t="s">
        <v>180</v>
      </c>
      <c r="D43" s="559" t="s">
        <v>646</v>
      </c>
      <c r="E43" s="371" t="s">
        <v>14</v>
      </c>
      <c r="F43" s="260">
        <v>0</v>
      </c>
      <c r="G43" s="260">
        <v>4</v>
      </c>
      <c r="H43" s="260">
        <v>4</v>
      </c>
      <c r="I43" s="260">
        <v>4</v>
      </c>
      <c r="J43" s="569" t="s">
        <v>260</v>
      </c>
      <c r="K43" s="692">
        <v>6</v>
      </c>
      <c r="L43" s="692">
        <v>6</v>
      </c>
      <c r="M43" s="692">
        <v>6</v>
      </c>
    </row>
    <row r="44" spans="1:16" ht="18.75" customHeight="1" x14ac:dyDescent="0.25">
      <c r="A44" s="700"/>
      <c r="B44" s="552"/>
      <c r="C44" s="552"/>
      <c r="D44" s="559"/>
      <c r="E44" s="371" t="s">
        <v>2</v>
      </c>
      <c r="F44" s="260">
        <v>7.5</v>
      </c>
      <c r="G44" s="260">
        <v>8</v>
      </c>
      <c r="H44" s="260">
        <v>10</v>
      </c>
      <c r="I44" s="260">
        <v>10</v>
      </c>
      <c r="J44" s="569"/>
      <c r="K44" s="693"/>
      <c r="L44" s="693"/>
      <c r="M44" s="693"/>
    </row>
    <row r="45" spans="1:16" ht="18.75" customHeight="1" x14ac:dyDescent="0.25">
      <c r="A45" s="700"/>
      <c r="B45" s="552"/>
      <c r="C45" s="552"/>
      <c r="D45" s="559"/>
      <c r="E45" s="371" t="s">
        <v>5</v>
      </c>
      <c r="F45" s="260">
        <v>0</v>
      </c>
      <c r="G45" s="260">
        <v>5</v>
      </c>
      <c r="H45" s="260">
        <v>5</v>
      </c>
      <c r="I45" s="260">
        <v>5</v>
      </c>
      <c r="J45" s="569"/>
      <c r="K45" s="694"/>
      <c r="L45" s="694"/>
      <c r="M45" s="694"/>
    </row>
    <row r="46" spans="1:16" ht="30.75" customHeight="1" x14ac:dyDescent="0.25">
      <c r="A46" s="373" t="s">
        <v>177</v>
      </c>
      <c r="B46" s="373" t="s">
        <v>176</v>
      </c>
      <c r="C46" s="373" t="s">
        <v>181</v>
      </c>
      <c r="D46" s="383" t="s">
        <v>82</v>
      </c>
      <c r="E46" s="371" t="s">
        <v>2</v>
      </c>
      <c r="F46" s="260">
        <v>1</v>
      </c>
      <c r="G46" s="260">
        <v>15</v>
      </c>
      <c r="H46" s="260">
        <v>15</v>
      </c>
      <c r="I46" s="260">
        <v>15</v>
      </c>
      <c r="J46" s="262" t="s">
        <v>209</v>
      </c>
      <c r="K46" s="407">
        <v>4</v>
      </c>
      <c r="L46" s="407">
        <v>5</v>
      </c>
      <c r="M46" s="407">
        <v>5</v>
      </c>
    </row>
    <row r="47" spans="1:16" ht="15.75" customHeight="1" x14ac:dyDescent="0.25">
      <c r="A47" s="515" t="s">
        <v>177</v>
      </c>
      <c r="B47" s="10" t="s">
        <v>176</v>
      </c>
      <c r="C47" s="699" t="s">
        <v>167</v>
      </c>
      <c r="D47" s="699"/>
      <c r="E47" s="699"/>
      <c r="F47" s="93">
        <f t="shared" ref="F47:I47" si="3">SUM(F38:F46)</f>
        <v>226.2</v>
      </c>
      <c r="G47" s="93">
        <f t="shared" si="3"/>
        <v>379.1</v>
      </c>
      <c r="H47" s="93">
        <f t="shared" si="3"/>
        <v>350</v>
      </c>
      <c r="I47" s="93">
        <f t="shared" si="3"/>
        <v>353</v>
      </c>
      <c r="J47" s="269"/>
      <c r="K47" s="265"/>
      <c r="L47" s="265"/>
      <c r="M47" s="265"/>
    </row>
    <row r="48" spans="1:16" ht="16.5" customHeight="1" x14ac:dyDescent="0.25">
      <c r="A48" s="510" t="s">
        <v>177</v>
      </c>
      <c r="B48" s="699" t="s">
        <v>168</v>
      </c>
      <c r="C48" s="699"/>
      <c r="D48" s="699"/>
      <c r="E48" s="699"/>
      <c r="F48" s="93">
        <f t="shared" ref="F48:I48" si="4">+F47+F36</f>
        <v>1526.5</v>
      </c>
      <c r="G48" s="93">
        <f t="shared" si="4"/>
        <v>2036.5</v>
      </c>
      <c r="H48" s="93">
        <f t="shared" si="4"/>
        <v>2044</v>
      </c>
      <c r="I48" s="93">
        <f t="shared" si="4"/>
        <v>2087</v>
      </c>
      <c r="J48" s="269"/>
      <c r="K48" s="265"/>
      <c r="L48" s="265"/>
      <c r="M48" s="265"/>
    </row>
    <row r="49" spans="1:14" ht="16.5" customHeight="1" x14ac:dyDescent="0.25">
      <c r="A49" s="510" t="s">
        <v>178</v>
      </c>
      <c r="B49" s="695" t="s">
        <v>675</v>
      </c>
      <c r="C49" s="695"/>
      <c r="D49" s="695"/>
      <c r="E49" s="695"/>
      <c r="F49" s="695"/>
      <c r="G49" s="695"/>
      <c r="H49" s="695"/>
      <c r="I49" s="695"/>
      <c r="J49" s="695"/>
      <c r="K49" s="695"/>
      <c r="L49" s="695"/>
      <c r="M49" s="695"/>
    </row>
    <row r="50" spans="1:14" ht="15.75" customHeight="1" x14ac:dyDescent="0.25">
      <c r="A50" s="510" t="s">
        <v>178</v>
      </c>
      <c r="B50" s="10" t="s">
        <v>175</v>
      </c>
      <c r="C50" s="695" t="s">
        <v>532</v>
      </c>
      <c r="D50" s="695"/>
      <c r="E50" s="695"/>
      <c r="F50" s="695"/>
      <c r="G50" s="695"/>
      <c r="H50" s="695"/>
      <c r="I50" s="695"/>
      <c r="J50" s="695"/>
      <c r="K50" s="695"/>
      <c r="L50" s="695"/>
      <c r="M50" s="695"/>
    </row>
    <row r="51" spans="1:14" ht="27" customHeight="1" x14ac:dyDescent="0.25">
      <c r="A51" s="525" t="s">
        <v>178</v>
      </c>
      <c r="B51" s="263" t="s">
        <v>175</v>
      </c>
      <c r="C51" s="381" t="s">
        <v>175</v>
      </c>
      <c r="D51" s="409" t="s">
        <v>83</v>
      </c>
      <c r="E51" s="269" t="s">
        <v>2</v>
      </c>
      <c r="F51" s="260">
        <v>8</v>
      </c>
      <c r="G51" s="260">
        <v>11</v>
      </c>
      <c r="H51" s="260">
        <v>11</v>
      </c>
      <c r="I51" s="260">
        <v>11</v>
      </c>
      <c r="J51" s="269" t="s">
        <v>154</v>
      </c>
      <c r="K51" s="407">
        <v>5</v>
      </c>
      <c r="L51" s="407">
        <v>5</v>
      </c>
      <c r="M51" s="407">
        <v>5</v>
      </c>
      <c r="N51" s="360"/>
    </row>
    <row r="52" spans="1:14" ht="37.5" customHeight="1" x14ac:dyDescent="0.25">
      <c r="A52" s="526" t="s">
        <v>178</v>
      </c>
      <c r="B52" s="263" t="s">
        <v>175</v>
      </c>
      <c r="C52" s="381" t="s">
        <v>176</v>
      </c>
      <c r="D52" s="263" t="s">
        <v>534</v>
      </c>
      <c r="E52" s="372" t="s">
        <v>2</v>
      </c>
      <c r="F52" s="260">
        <v>4</v>
      </c>
      <c r="G52" s="260">
        <v>4</v>
      </c>
      <c r="H52" s="260">
        <v>4</v>
      </c>
      <c r="I52" s="260">
        <v>4</v>
      </c>
      <c r="J52" s="269" t="s">
        <v>538</v>
      </c>
      <c r="K52" s="407">
        <v>40</v>
      </c>
      <c r="L52" s="407">
        <v>10</v>
      </c>
      <c r="M52" s="407">
        <v>10</v>
      </c>
    </row>
    <row r="53" spans="1:14" ht="30.75" customHeight="1" x14ac:dyDescent="0.25">
      <c r="A53" s="525" t="s">
        <v>178</v>
      </c>
      <c r="B53" s="263" t="s">
        <v>175</v>
      </c>
      <c r="C53" s="381" t="s">
        <v>177</v>
      </c>
      <c r="D53" s="409" t="s">
        <v>811</v>
      </c>
      <c r="E53" s="372" t="s">
        <v>2</v>
      </c>
      <c r="F53" s="260">
        <v>10</v>
      </c>
      <c r="G53" s="260">
        <v>16</v>
      </c>
      <c r="H53" s="260">
        <v>20</v>
      </c>
      <c r="I53" s="260">
        <v>20</v>
      </c>
      <c r="J53" s="269" t="s">
        <v>32</v>
      </c>
      <c r="K53" s="407">
        <v>6</v>
      </c>
      <c r="L53" s="407">
        <v>6</v>
      </c>
      <c r="M53" s="407">
        <v>6</v>
      </c>
    </row>
    <row r="54" spans="1:14" ht="30.75" customHeight="1" x14ac:dyDescent="0.25">
      <c r="A54" s="525" t="s">
        <v>178</v>
      </c>
      <c r="B54" s="263" t="s">
        <v>175</v>
      </c>
      <c r="C54" s="381" t="s">
        <v>178</v>
      </c>
      <c r="D54" s="409" t="s">
        <v>533</v>
      </c>
      <c r="E54" s="372" t="s">
        <v>2</v>
      </c>
      <c r="F54" s="260">
        <v>2</v>
      </c>
      <c r="G54" s="260">
        <v>2</v>
      </c>
      <c r="H54" s="260">
        <v>2</v>
      </c>
      <c r="I54" s="260">
        <v>2</v>
      </c>
      <c r="J54" s="269" t="s">
        <v>32</v>
      </c>
      <c r="K54" s="407">
        <v>1</v>
      </c>
      <c r="L54" s="407">
        <v>1</v>
      </c>
      <c r="M54" s="407">
        <v>1</v>
      </c>
    </row>
    <row r="55" spans="1:14" s="350" customFormat="1" ht="30.75" customHeight="1" x14ac:dyDescent="0.25">
      <c r="A55" s="525" t="s">
        <v>178</v>
      </c>
      <c r="B55" s="263" t="s">
        <v>175</v>
      </c>
      <c r="C55" s="381" t="s">
        <v>179</v>
      </c>
      <c r="D55" s="409" t="s">
        <v>948</v>
      </c>
      <c r="E55" s="372" t="s">
        <v>2</v>
      </c>
      <c r="F55" s="260">
        <v>0</v>
      </c>
      <c r="G55" s="260">
        <v>3</v>
      </c>
      <c r="H55" s="260">
        <v>0</v>
      </c>
      <c r="I55" s="260">
        <v>0</v>
      </c>
      <c r="J55" s="269" t="s">
        <v>812</v>
      </c>
      <c r="K55" s="407">
        <v>1</v>
      </c>
      <c r="L55" s="407"/>
      <c r="M55" s="407"/>
    </row>
    <row r="56" spans="1:14" s="350" customFormat="1" ht="36" customHeight="1" x14ac:dyDescent="0.25">
      <c r="A56" s="525" t="s">
        <v>178</v>
      </c>
      <c r="B56" s="263" t="s">
        <v>175</v>
      </c>
      <c r="C56" s="381" t="s">
        <v>180</v>
      </c>
      <c r="D56" s="409" t="s">
        <v>813</v>
      </c>
      <c r="E56" s="372" t="s">
        <v>2</v>
      </c>
      <c r="F56" s="260">
        <v>0</v>
      </c>
      <c r="G56" s="260">
        <v>5</v>
      </c>
      <c r="H56" s="260">
        <v>5</v>
      </c>
      <c r="I56" s="260">
        <v>5</v>
      </c>
      <c r="J56" s="269" t="s">
        <v>949</v>
      </c>
      <c r="K56" s="407">
        <v>1</v>
      </c>
      <c r="L56" s="407">
        <v>1</v>
      </c>
      <c r="M56" s="407">
        <v>1</v>
      </c>
    </row>
    <row r="57" spans="1:14" s="350" customFormat="1" ht="21.75" customHeight="1" x14ac:dyDescent="0.25">
      <c r="A57" s="717" t="s">
        <v>178</v>
      </c>
      <c r="B57" s="548" t="s">
        <v>175</v>
      </c>
      <c r="C57" s="548" t="s">
        <v>181</v>
      </c>
      <c r="D57" s="581" t="s">
        <v>814</v>
      </c>
      <c r="E57" s="372" t="s">
        <v>2</v>
      </c>
      <c r="F57" s="260">
        <v>0</v>
      </c>
      <c r="G57" s="260">
        <v>3.5</v>
      </c>
      <c r="H57" s="260">
        <v>5</v>
      </c>
      <c r="I57" s="260">
        <v>5</v>
      </c>
      <c r="J57" s="734" t="s">
        <v>815</v>
      </c>
      <c r="K57" s="686">
        <v>10</v>
      </c>
      <c r="L57" s="686">
        <v>20</v>
      </c>
      <c r="M57" s="686">
        <v>20</v>
      </c>
    </row>
    <row r="58" spans="1:14" s="350" customFormat="1" ht="21" customHeight="1" x14ac:dyDescent="0.25">
      <c r="A58" s="719"/>
      <c r="B58" s="549"/>
      <c r="C58" s="549"/>
      <c r="D58" s="582"/>
      <c r="E58" s="372" t="s">
        <v>5</v>
      </c>
      <c r="F58" s="260">
        <v>0</v>
      </c>
      <c r="G58" s="260">
        <v>5.3</v>
      </c>
      <c r="H58" s="260">
        <v>12.5</v>
      </c>
      <c r="I58" s="260">
        <v>12.5</v>
      </c>
      <c r="J58" s="735"/>
      <c r="K58" s="687"/>
      <c r="L58" s="687"/>
      <c r="M58" s="687"/>
    </row>
    <row r="59" spans="1:14" ht="14.25" customHeight="1" x14ac:dyDescent="0.25">
      <c r="A59" s="510" t="s">
        <v>178</v>
      </c>
      <c r="B59" s="10" t="s">
        <v>175</v>
      </c>
      <c r="C59" s="699" t="s">
        <v>167</v>
      </c>
      <c r="D59" s="699"/>
      <c r="E59" s="699"/>
      <c r="F59" s="93">
        <f t="shared" ref="F59:I59" si="5">SUM(F51:F58)</f>
        <v>24</v>
      </c>
      <c r="G59" s="93">
        <f t="shared" si="5"/>
        <v>49.8</v>
      </c>
      <c r="H59" s="93">
        <f t="shared" si="5"/>
        <v>59.5</v>
      </c>
      <c r="I59" s="93">
        <f t="shared" si="5"/>
        <v>59.5</v>
      </c>
      <c r="J59" s="269"/>
      <c r="K59" s="265"/>
      <c r="L59" s="265"/>
      <c r="M59" s="265"/>
    </row>
    <row r="60" spans="1:14" ht="15.75" customHeight="1" x14ac:dyDescent="0.25">
      <c r="A60" s="510" t="s">
        <v>178</v>
      </c>
      <c r="B60" s="699" t="s">
        <v>168</v>
      </c>
      <c r="C60" s="699"/>
      <c r="D60" s="699"/>
      <c r="E60" s="699"/>
      <c r="F60" s="93">
        <f t="shared" ref="F60:I60" si="6">+F59</f>
        <v>24</v>
      </c>
      <c r="G60" s="93">
        <f t="shared" si="6"/>
        <v>49.8</v>
      </c>
      <c r="H60" s="93">
        <f t="shared" si="6"/>
        <v>59.5</v>
      </c>
      <c r="I60" s="93">
        <f t="shared" si="6"/>
        <v>59.5</v>
      </c>
      <c r="J60" s="269"/>
      <c r="K60" s="265"/>
      <c r="L60" s="265"/>
      <c r="M60" s="265"/>
    </row>
    <row r="61" spans="1:14" ht="20.25" customHeight="1" x14ac:dyDescent="0.25">
      <c r="A61" s="522" t="s">
        <v>179</v>
      </c>
      <c r="B61" s="731" t="s">
        <v>535</v>
      </c>
      <c r="C61" s="733"/>
      <c r="D61" s="733"/>
      <c r="E61" s="733"/>
      <c r="F61" s="733"/>
      <c r="G61" s="733"/>
      <c r="H61" s="733"/>
      <c r="I61" s="733"/>
      <c r="J61" s="733"/>
      <c r="K61" s="733"/>
      <c r="L61" s="733"/>
      <c r="M61" s="733"/>
    </row>
    <row r="62" spans="1:14" ht="21" customHeight="1" x14ac:dyDescent="0.25">
      <c r="A62" s="527" t="s">
        <v>179</v>
      </c>
      <c r="B62" s="409" t="s">
        <v>175</v>
      </c>
      <c r="C62" s="695" t="s">
        <v>536</v>
      </c>
      <c r="D62" s="695"/>
      <c r="E62" s="695"/>
      <c r="F62" s="695"/>
      <c r="G62" s="695"/>
      <c r="H62" s="695"/>
      <c r="I62" s="695"/>
      <c r="J62" s="695"/>
      <c r="K62" s="695"/>
      <c r="L62" s="695"/>
      <c r="M62" s="695"/>
    </row>
    <row r="63" spans="1:14" ht="26.25" customHeight="1" x14ac:dyDescent="0.25">
      <c r="A63" s="566" t="s">
        <v>179</v>
      </c>
      <c r="B63" s="566" t="s">
        <v>175</v>
      </c>
      <c r="C63" s="566" t="s">
        <v>175</v>
      </c>
      <c r="D63" s="697" t="s">
        <v>537</v>
      </c>
      <c r="E63" s="372" t="s">
        <v>2</v>
      </c>
      <c r="F63" s="374">
        <v>21.3</v>
      </c>
      <c r="G63" s="374">
        <v>22</v>
      </c>
      <c r="H63" s="374">
        <v>25</v>
      </c>
      <c r="I63" s="374">
        <v>25</v>
      </c>
      <c r="J63" s="711" t="s">
        <v>32</v>
      </c>
      <c r="K63" s="714">
        <v>15</v>
      </c>
      <c r="L63" s="714">
        <v>15</v>
      </c>
      <c r="M63" s="714">
        <v>15</v>
      </c>
    </row>
    <row r="64" spans="1:14" ht="21" customHeight="1" x14ac:dyDescent="0.25">
      <c r="A64" s="566"/>
      <c r="B64" s="566"/>
      <c r="C64" s="566"/>
      <c r="D64" s="697"/>
      <c r="E64" s="372" t="s">
        <v>5</v>
      </c>
      <c r="F64" s="374">
        <v>18</v>
      </c>
      <c r="G64" s="374">
        <v>10</v>
      </c>
      <c r="H64" s="374">
        <v>15</v>
      </c>
      <c r="I64" s="374">
        <v>15</v>
      </c>
      <c r="J64" s="712"/>
      <c r="K64" s="714"/>
      <c r="L64" s="714"/>
      <c r="M64" s="714"/>
    </row>
    <row r="65" spans="1:13" ht="24" customHeight="1" x14ac:dyDescent="0.25">
      <c r="A65" s="566"/>
      <c r="B65" s="566"/>
      <c r="C65" s="566"/>
      <c r="D65" s="697"/>
      <c r="E65" s="372" t="s">
        <v>14</v>
      </c>
      <c r="F65" s="374">
        <v>7</v>
      </c>
      <c r="G65" s="374">
        <v>7</v>
      </c>
      <c r="H65" s="374">
        <v>7</v>
      </c>
      <c r="I65" s="374">
        <v>7</v>
      </c>
      <c r="J65" s="713"/>
      <c r="K65" s="714"/>
      <c r="L65" s="714"/>
      <c r="M65" s="714"/>
    </row>
    <row r="66" spans="1:13" ht="31.5" customHeight="1" x14ac:dyDescent="0.25">
      <c r="A66" s="409" t="s">
        <v>179</v>
      </c>
      <c r="B66" s="409" t="s">
        <v>175</v>
      </c>
      <c r="C66" s="381" t="s">
        <v>176</v>
      </c>
      <c r="D66" s="262" t="s">
        <v>201</v>
      </c>
      <c r="E66" s="372" t="s">
        <v>2</v>
      </c>
      <c r="F66" s="374">
        <v>10</v>
      </c>
      <c r="G66" s="374">
        <v>13</v>
      </c>
      <c r="H66" s="374">
        <v>15</v>
      </c>
      <c r="I66" s="374">
        <v>15</v>
      </c>
      <c r="J66" s="269" t="s">
        <v>232</v>
      </c>
      <c r="K66" s="265">
        <v>20</v>
      </c>
      <c r="L66" s="265">
        <v>22</v>
      </c>
      <c r="M66" s="265">
        <v>22</v>
      </c>
    </row>
    <row r="67" spans="1:13" ht="26.25" customHeight="1" x14ac:dyDescent="0.25">
      <c r="A67" s="700" t="s">
        <v>179</v>
      </c>
      <c r="B67" s="552" t="s">
        <v>175</v>
      </c>
      <c r="C67" s="552" t="s">
        <v>177</v>
      </c>
      <c r="D67" s="568" t="s">
        <v>282</v>
      </c>
      <c r="E67" s="372" t="s">
        <v>2</v>
      </c>
      <c r="F67" s="374">
        <v>57.5</v>
      </c>
      <c r="G67" s="374">
        <v>58</v>
      </c>
      <c r="H67" s="374">
        <v>42</v>
      </c>
      <c r="I67" s="374">
        <v>44</v>
      </c>
      <c r="J67" s="715" t="s">
        <v>32</v>
      </c>
      <c r="K67" s="714">
        <v>15</v>
      </c>
      <c r="L67" s="714">
        <v>11</v>
      </c>
      <c r="M67" s="714">
        <v>11</v>
      </c>
    </row>
    <row r="68" spans="1:13" ht="21" customHeight="1" x14ac:dyDescent="0.25">
      <c r="A68" s="700"/>
      <c r="B68" s="552"/>
      <c r="C68" s="552"/>
      <c r="D68" s="568"/>
      <c r="E68" s="372" t="s">
        <v>4</v>
      </c>
      <c r="F68" s="410">
        <v>710</v>
      </c>
      <c r="G68" s="410">
        <v>400</v>
      </c>
      <c r="H68" s="410">
        <v>290</v>
      </c>
      <c r="I68" s="410">
        <v>290</v>
      </c>
      <c r="J68" s="716"/>
      <c r="K68" s="714"/>
      <c r="L68" s="714"/>
      <c r="M68" s="714"/>
    </row>
    <row r="69" spans="1:13" ht="24" customHeight="1" x14ac:dyDescent="0.25">
      <c r="A69" s="552" t="s">
        <v>179</v>
      </c>
      <c r="B69" s="552" t="s">
        <v>175</v>
      </c>
      <c r="C69" s="552" t="s">
        <v>178</v>
      </c>
      <c r="D69" s="568" t="s">
        <v>440</v>
      </c>
      <c r="E69" s="372" t="s">
        <v>2</v>
      </c>
      <c r="F69" s="374">
        <v>28.9</v>
      </c>
      <c r="G69" s="374">
        <v>19.899999999999999</v>
      </c>
      <c r="H69" s="374">
        <v>0</v>
      </c>
      <c r="I69" s="374">
        <v>0</v>
      </c>
      <c r="J69" s="715" t="s">
        <v>366</v>
      </c>
      <c r="K69" s="714">
        <v>20</v>
      </c>
      <c r="L69" s="714"/>
      <c r="M69" s="714"/>
    </row>
    <row r="70" spans="1:13" ht="23.25" customHeight="1" x14ac:dyDescent="0.25">
      <c r="A70" s="552"/>
      <c r="B70" s="552"/>
      <c r="C70" s="552"/>
      <c r="D70" s="568"/>
      <c r="E70" s="383" t="s">
        <v>4</v>
      </c>
      <c r="F70" s="374">
        <v>342.7</v>
      </c>
      <c r="G70" s="374">
        <v>243</v>
      </c>
      <c r="H70" s="374">
        <v>0</v>
      </c>
      <c r="I70" s="374">
        <v>0</v>
      </c>
      <c r="J70" s="716"/>
      <c r="K70" s="714"/>
      <c r="L70" s="714"/>
      <c r="M70" s="714"/>
    </row>
    <row r="71" spans="1:13" ht="26.25" customHeight="1" x14ac:dyDescent="0.25">
      <c r="A71" s="381" t="s">
        <v>179</v>
      </c>
      <c r="B71" s="381" t="s">
        <v>175</v>
      </c>
      <c r="C71" s="381" t="s">
        <v>179</v>
      </c>
      <c r="D71" s="371" t="s">
        <v>337</v>
      </c>
      <c r="E71" s="383" t="s">
        <v>5</v>
      </c>
      <c r="F71" s="374">
        <v>33</v>
      </c>
      <c r="G71" s="374">
        <v>33</v>
      </c>
      <c r="H71" s="374">
        <v>33</v>
      </c>
      <c r="I71" s="374">
        <v>33</v>
      </c>
      <c r="J71" s="372" t="s">
        <v>673</v>
      </c>
      <c r="K71" s="265">
        <v>100</v>
      </c>
      <c r="L71" s="265">
        <v>100</v>
      </c>
      <c r="M71" s="265">
        <v>100</v>
      </c>
    </row>
    <row r="72" spans="1:13" ht="30.75" customHeight="1" x14ac:dyDescent="0.25">
      <c r="A72" s="381" t="s">
        <v>179</v>
      </c>
      <c r="B72" s="381" t="s">
        <v>175</v>
      </c>
      <c r="C72" s="381" t="s">
        <v>180</v>
      </c>
      <c r="D72" s="371" t="s">
        <v>816</v>
      </c>
      <c r="E72" s="383" t="s">
        <v>2</v>
      </c>
      <c r="F72" s="374">
        <v>0</v>
      </c>
      <c r="G72" s="374">
        <v>3</v>
      </c>
      <c r="H72" s="374">
        <v>4</v>
      </c>
      <c r="I72" s="374">
        <v>5</v>
      </c>
      <c r="J72" s="372" t="s">
        <v>817</v>
      </c>
      <c r="K72" s="265">
        <v>2</v>
      </c>
      <c r="L72" s="265">
        <v>3</v>
      </c>
      <c r="M72" s="265">
        <v>3</v>
      </c>
    </row>
    <row r="73" spans="1:13" ht="17.25" customHeight="1" x14ac:dyDescent="0.25">
      <c r="A73" s="515" t="s">
        <v>179</v>
      </c>
      <c r="B73" s="10" t="s">
        <v>175</v>
      </c>
      <c r="C73" s="699" t="s">
        <v>167</v>
      </c>
      <c r="D73" s="699"/>
      <c r="E73" s="699"/>
      <c r="F73" s="93">
        <f t="shared" ref="F73:I73" si="7">SUM(F63:F72)</f>
        <v>1228.3999999999999</v>
      </c>
      <c r="G73" s="93">
        <f t="shared" si="7"/>
        <v>808.9</v>
      </c>
      <c r="H73" s="93">
        <f t="shared" si="7"/>
        <v>431</v>
      </c>
      <c r="I73" s="93">
        <f t="shared" si="7"/>
        <v>434</v>
      </c>
      <c r="J73" s="269"/>
      <c r="K73" s="265"/>
      <c r="L73" s="265"/>
      <c r="M73" s="265"/>
    </row>
    <row r="74" spans="1:13" ht="18.75" customHeight="1" x14ac:dyDescent="0.25">
      <c r="A74" s="510" t="s">
        <v>179</v>
      </c>
      <c r="B74" s="699" t="s">
        <v>168</v>
      </c>
      <c r="C74" s="699"/>
      <c r="D74" s="699"/>
      <c r="E74" s="699"/>
      <c r="F74" s="93">
        <f t="shared" ref="F74:I74" si="8">+F73</f>
        <v>1228.3999999999999</v>
      </c>
      <c r="G74" s="93">
        <f t="shared" si="8"/>
        <v>808.9</v>
      </c>
      <c r="H74" s="93">
        <f t="shared" si="8"/>
        <v>431</v>
      </c>
      <c r="I74" s="93">
        <f t="shared" si="8"/>
        <v>434</v>
      </c>
      <c r="J74" s="269"/>
      <c r="K74" s="265"/>
      <c r="L74" s="265"/>
      <c r="M74" s="265"/>
    </row>
    <row r="75" spans="1:13" ht="15" customHeight="1" x14ac:dyDescent="0.25">
      <c r="A75" s="510" t="s">
        <v>180</v>
      </c>
      <c r="B75" s="731" t="s">
        <v>539</v>
      </c>
      <c r="C75" s="732"/>
      <c r="D75" s="732"/>
      <c r="E75" s="732"/>
      <c r="F75" s="732"/>
      <c r="G75" s="732"/>
      <c r="H75" s="732"/>
      <c r="I75" s="732"/>
      <c r="J75" s="732"/>
      <c r="K75" s="732"/>
      <c r="L75" s="732"/>
      <c r="M75" s="732"/>
    </row>
    <row r="76" spans="1:13" ht="18" customHeight="1" x14ac:dyDescent="0.25">
      <c r="A76" s="513" t="s">
        <v>180</v>
      </c>
      <c r="B76" s="10" t="s">
        <v>175</v>
      </c>
      <c r="C76" s="731" t="s">
        <v>540</v>
      </c>
      <c r="D76" s="732"/>
      <c r="E76" s="732"/>
      <c r="F76" s="732"/>
      <c r="G76" s="732"/>
      <c r="H76" s="732"/>
      <c r="I76" s="732"/>
      <c r="J76" s="732"/>
      <c r="K76" s="732"/>
      <c r="L76" s="732"/>
      <c r="M76" s="732"/>
    </row>
    <row r="77" spans="1:13" ht="27" customHeight="1" x14ac:dyDescent="0.25">
      <c r="A77" s="548" t="s">
        <v>180</v>
      </c>
      <c r="B77" s="566" t="s">
        <v>175</v>
      </c>
      <c r="C77" s="566" t="s">
        <v>175</v>
      </c>
      <c r="D77" s="696" t="s">
        <v>24</v>
      </c>
      <c r="E77" s="23" t="s">
        <v>18</v>
      </c>
      <c r="F77" s="374">
        <v>957</v>
      </c>
      <c r="G77" s="374">
        <v>550</v>
      </c>
      <c r="H77" s="374">
        <v>175</v>
      </c>
      <c r="I77" s="374">
        <v>696</v>
      </c>
      <c r="J77" s="696" t="s">
        <v>233</v>
      </c>
      <c r="K77" s="689">
        <v>100</v>
      </c>
      <c r="L77" s="689">
        <v>100</v>
      </c>
      <c r="M77" s="689">
        <v>100</v>
      </c>
    </row>
    <row r="78" spans="1:13" ht="24.75" customHeight="1" x14ac:dyDescent="0.25">
      <c r="A78" s="709"/>
      <c r="B78" s="566"/>
      <c r="C78" s="566"/>
      <c r="D78" s="696"/>
      <c r="E78" s="261" t="s">
        <v>2</v>
      </c>
      <c r="F78" s="374">
        <v>0</v>
      </c>
      <c r="G78" s="374">
        <v>0</v>
      </c>
      <c r="H78" s="374">
        <v>300</v>
      </c>
      <c r="I78" s="374">
        <v>450</v>
      </c>
      <c r="J78" s="696"/>
      <c r="K78" s="689"/>
      <c r="L78" s="689"/>
      <c r="M78" s="689"/>
    </row>
    <row r="79" spans="1:13" ht="24" customHeight="1" x14ac:dyDescent="0.25">
      <c r="A79" s="564" t="s">
        <v>180</v>
      </c>
      <c r="B79" s="552" t="s">
        <v>175</v>
      </c>
      <c r="C79" s="552" t="s">
        <v>176</v>
      </c>
      <c r="D79" s="696" t="s">
        <v>370</v>
      </c>
      <c r="E79" s="261" t="s">
        <v>2</v>
      </c>
      <c r="F79" s="374">
        <v>14.6</v>
      </c>
      <c r="G79" s="374">
        <v>150</v>
      </c>
      <c r="H79" s="374">
        <v>176</v>
      </c>
      <c r="I79" s="374">
        <v>0</v>
      </c>
      <c r="J79" s="697" t="s">
        <v>357</v>
      </c>
      <c r="K79" s="690"/>
      <c r="L79" s="690">
        <v>1</v>
      </c>
      <c r="M79" s="690"/>
    </row>
    <row r="80" spans="1:13" ht="24" hidden="1" customHeight="1" x14ac:dyDescent="0.25">
      <c r="A80" s="705"/>
      <c r="B80" s="552"/>
      <c r="C80" s="552"/>
      <c r="D80" s="696"/>
      <c r="E80" s="261" t="s">
        <v>15</v>
      </c>
      <c r="F80" s="374">
        <v>0</v>
      </c>
      <c r="G80" s="374">
        <v>0</v>
      </c>
      <c r="H80" s="374">
        <v>0</v>
      </c>
      <c r="I80" s="374">
        <v>0</v>
      </c>
      <c r="J80" s="697"/>
      <c r="K80" s="690"/>
      <c r="L80" s="690"/>
      <c r="M80" s="690"/>
    </row>
    <row r="81" spans="1:13" ht="24" customHeight="1" x14ac:dyDescent="0.25">
      <c r="A81" s="565"/>
      <c r="B81" s="552"/>
      <c r="C81" s="552"/>
      <c r="D81" s="696"/>
      <c r="E81" s="261" t="s">
        <v>4</v>
      </c>
      <c r="F81" s="374">
        <v>0</v>
      </c>
      <c r="G81" s="374">
        <v>250</v>
      </c>
      <c r="H81" s="374">
        <v>123</v>
      </c>
      <c r="I81" s="374">
        <v>0</v>
      </c>
      <c r="J81" s="697"/>
      <c r="K81" s="690"/>
      <c r="L81" s="690"/>
      <c r="M81" s="690"/>
    </row>
    <row r="82" spans="1:13" ht="27.75" customHeight="1" x14ac:dyDescent="0.25">
      <c r="A82" s="564" t="s">
        <v>180</v>
      </c>
      <c r="B82" s="552" t="s">
        <v>175</v>
      </c>
      <c r="C82" s="552" t="s">
        <v>177</v>
      </c>
      <c r="D82" s="568" t="s">
        <v>541</v>
      </c>
      <c r="E82" s="371" t="s">
        <v>2</v>
      </c>
      <c r="F82" s="374">
        <v>189.7</v>
      </c>
      <c r="G82" s="374">
        <v>180</v>
      </c>
      <c r="H82" s="374">
        <v>0</v>
      </c>
      <c r="I82" s="374">
        <v>0</v>
      </c>
      <c r="J82" s="568" t="s">
        <v>231</v>
      </c>
      <c r="K82" s="691">
        <v>1</v>
      </c>
      <c r="L82" s="691"/>
      <c r="M82" s="691"/>
    </row>
    <row r="83" spans="1:13" ht="24" customHeight="1" x14ac:dyDescent="0.25">
      <c r="A83" s="705"/>
      <c r="B83" s="552"/>
      <c r="C83" s="552"/>
      <c r="D83" s="568"/>
      <c r="E83" s="371" t="s">
        <v>5</v>
      </c>
      <c r="F83" s="374">
        <v>24.7</v>
      </c>
      <c r="G83" s="374">
        <v>5.4</v>
      </c>
      <c r="H83" s="374">
        <v>0</v>
      </c>
      <c r="I83" s="374">
        <v>0</v>
      </c>
      <c r="J83" s="568"/>
      <c r="K83" s="691"/>
      <c r="L83" s="691"/>
      <c r="M83" s="691"/>
    </row>
    <row r="84" spans="1:13" ht="24" customHeight="1" x14ac:dyDescent="0.25">
      <c r="A84" s="565"/>
      <c r="B84" s="552"/>
      <c r="C84" s="552"/>
      <c r="D84" s="568"/>
      <c r="E84" s="371" t="s">
        <v>4</v>
      </c>
      <c r="F84" s="374">
        <v>139.6</v>
      </c>
      <c r="G84" s="374">
        <v>31</v>
      </c>
      <c r="H84" s="374">
        <v>0</v>
      </c>
      <c r="I84" s="374">
        <v>0</v>
      </c>
      <c r="J84" s="568"/>
      <c r="K84" s="691"/>
      <c r="L84" s="691"/>
      <c r="M84" s="691"/>
    </row>
    <row r="85" spans="1:13" ht="38.25" customHeight="1" x14ac:dyDescent="0.25">
      <c r="A85" s="385" t="s">
        <v>180</v>
      </c>
      <c r="B85" s="381" t="s">
        <v>175</v>
      </c>
      <c r="C85" s="381" t="s">
        <v>178</v>
      </c>
      <c r="D85" s="371" t="s">
        <v>432</v>
      </c>
      <c r="E85" s="371" t="s">
        <v>2</v>
      </c>
      <c r="F85" s="374">
        <v>0</v>
      </c>
      <c r="G85" s="374">
        <v>0</v>
      </c>
      <c r="H85" s="374">
        <v>20</v>
      </c>
      <c r="I85" s="374">
        <v>20</v>
      </c>
      <c r="J85" s="262" t="s">
        <v>259</v>
      </c>
      <c r="K85" s="265"/>
      <c r="L85" s="265">
        <v>2</v>
      </c>
      <c r="M85" s="265">
        <v>2</v>
      </c>
    </row>
    <row r="86" spans="1:13" ht="31.5" customHeight="1" x14ac:dyDescent="0.25">
      <c r="A86" s="385" t="s">
        <v>180</v>
      </c>
      <c r="B86" s="381" t="s">
        <v>175</v>
      </c>
      <c r="C86" s="381" t="s">
        <v>179</v>
      </c>
      <c r="D86" s="261" t="s">
        <v>25</v>
      </c>
      <c r="E86" s="23" t="s">
        <v>2</v>
      </c>
      <c r="F86" s="374">
        <v>0</v>
      </c>
      <c r="G86" s="374">
        <v>0</v>
      </c>
      <c r="H86" s="374">
        <v>15</v>
      </c>
      <c r="I86" s="374">
        <v>0</v>
      </c>
      <c r="J86" s="262" t="s">
        <v>212</v>
      </c>
      <c r="K86" s="265"/>
      <c r="L86" s="265">
        <v>100</v>
      </c>
      <c r="M86" s="265"/>
    </row>
    <row r="87" spans="1:13" ht="39" customHeight="1" x14ac:dyDescent="0.25">
      <c r="A87" s="385" t="s">
        <v>180</v>
      </c>
      <c r="B87" s="385" t="s">
        <v>175</v>
      </c>
      <c r="C87" s="385" t="s">
        <v>180</v>
      </c>
      <c r="D87" s="366" t="s">
        <v>710</v>
      </c>
      <c r="E87" s="371" t="s">
        <v>2</v>
      </c>
      <c r="F87" s="374">
        <v>5</v>
      </c>
      <c r="G87" s="374">
        <v>55</v>
      </c>
      <c r="H87" s="374">
        <v>50</v>
      </c>
      <c r="I87" s="374">
        <v>0</v>
      </c>
      <c r="J87" s="262" t="s">
        <v>212</v>
      </c>
      <c r="K87" s="528">
        <v>100</v>
      </c>
      <c r="L87" s="528">
        <v>100</v>
      </c>
      <c r="M87" s="528"/>
    </row>
    <row r="88" spans="1:13" ht="39" customHeight="1" x14ac:dyDescent="0.25">
      <c r="A88" s="385" t="s">
        <v>180</v>
      </c>
      <c r="B88" s="385" t="s">
        <v>175</v>
      </c>
      <c r="C88" s="385" t="s">
        <v>181</v>
      </c>
      <c r="D88" s="366" t="s">
        <v>964</v>
      </c>
      <c r="E88" s="371" t="s">
        <v>2</v>
      </c>
      <c r="F88" s="374">
        <v>0</v>
      </c>
      <c r="G88" s="374">
        <v>20</v>
      </c>
      <c r="H88" s="374">
        <v>20</v>
      </c>
      <c r="I88" s="374">
        <v>20</v>
      </c>
      <c r="J88" s="262" t="s">
        <v>965</v>
      </c>
      <c r="K88" s="528" t="s">
        <v>889</v>
      </c>
      <c r="L88" s="528" t="s">
        <v>890</v>
      </c>
      <c r="M88" s="386" t="s">
        <v>776</v>
      </c>
    </row>
    <row r="89" spans="1:13" ht="17.25" customHeight="1" x14ac:dyDescent="0.25">
      <c r="A89" s="10" t="s">
        <v>180</v>
      </c>
      <c r="B89" s="10" t="s">
        <v>175</v>
      </c>
      <c r="C89" s="699" t="s">
        <v>167</v>
      </c>
      <c r="D89" s="699"/>
      <c r="E89" s="699"/>
      <c r="F89" s="529">
        <f>SUM(F77:F88)</f>
        <v>1330.6</v>
      </c>
      <c r="G89" s="529">
        <f t="shared" ref="G89:I89" si="9">SUM(G77:G88)</f>
        <v>1241.4000000000001</v>
      </c>
      <c r="H89" s="529">
        <f t="shared" si="9"/>
        <v>879</v>
      </c>
      <c r="I89" s="529">
        <f t="shared" si="9"/>
        <v>1186</v>
      </c>
      <c r="J89" s="49"/>
      <c r="K89" s="530"/>
      <c r="L89" s="530"/>
      <c r="M89" s="530"/>
    </row>
    <row r="90" spans="1:13" ht="16.5" customHeight="1" x14ac:dyDescent="0.25">
      <c r="A90" s="10" t="s">
        <v>180</v>
      </c>
      <c r="B90" s="699" t="s">
        <v>168</v>
      </c>
      <c r="C90" s="699"/>
      <c r="D90" s="699"/>
      <c r="E90" s="699"/>
      <c r="F90" s="529">
        <f t="shared" ref="F90:I90" si="10">+F89</f>
        <v>1330.6</v>
      </c>
      <c r="G90" s="529">
        <f t="shared" si="10"/>
        <v>1241.4000000000001</v>
      </c>
      <c r="H90" s="529">
        <f t="shared" si="10"/>
        <v>879</v>
      </c>
      <c r="I90" s="529">
        <f t="shared" si="10"/>
        <v>1186</v>
      </c>
      <c r="J90" s="49"/>
      <c r="K90" s="530"/>
      <c r="L90" s="530"/>
      <c r="M90" s="530"/>
    </row>
    <row r="91" spans="1:13" ht="24" customHeight="1" x14ac:dyDescent="0.25">
      <c r="A91" s="710" t="s">
        <v>169</v>
      </c>
      <c r="B91" s="710"/>
      <c r="C91" s="710"/>
      <c r="D91" s="710"/>
      <c r="E91" s="710"/>
      <c r="F91" s="531">
        <f>+F90+F74+F60+F48+F28+F18</f>
        <v>5697.2</v>
      </c>
      <c r="G91" s="531">
        <f>+G90+G74+G60+G48+G28+G18</f>
        <v>6271.7</v>
      </c>
      <c r="H91" s="531">
        <f>+H90+H74+H60+H48+H28+H18</f>
        <v>5187.3999999999996</v>
      </c>
      <c r="I91" s="531">
        <f>+I90+I74+I60+I48+I28+I18</f>
        <v>5595.4</v>
      </c>
      <c r="J91" s="150"/>
      <c r="K91" s="532"/>
      <c r="L91" s="532"/>
      <c r="M91" s="532"/>
    </row>
    <row r="92" spans="1:13" ht="16.5" customHeight="1" x14ac:dyDescent="0.25">
      <c r="A92" s="563" t="s">
        <v>190</v>
      </c>
      <c r="B92" s="563"/>
      <c r="C92" s="563"/>
      <c r="D92" s="563"/>
      <c r="E92" s="563"/>
      <c r="F92" s="49"/>
      <c r="G92" s="49"/>
      <c r="H92" s="49"/>
      <c r="I92" s="49"/>
      <c r="J92" s="150"/>
      <c r="K92" s="533"/>
      <c r="L92" s="533"/>
      <c r="M92" s="533"/>
    </row>
    <row r="93" spans="1:13" ht="18" customHeight="1" x14ac:dyDescent="0.25">
      <c r="A93" s="698" t="s">
        <v>20</v>
      </c>
      <c r="B93" s="698"/>
      <c r="C93" s="698"/>
      <c r="D93" s="698"/>
      <c r="E93" s="698"/>
      <c r="F93" s="219">
        <f t="shared" ref="F93:I93" si="11">SUM(F94:F99)</f>
        <v>4412.2</v>
      </c>
      <c r="G93" s="219">
        <f t="shared" si="11"/>
        <v>4887</v>
      </c>
      <c r="H93" s="219">
        <f t="shared" si="11"/>
        <v>4687.8999999999996</v>
      </c>
      <c r="I93" s="219">
        <f t="shared" si="11"/>
        <v>5218.8999999999996</v>
      </c>
      <c r="J93" s="150"/>
      <c r="K93" s="534"/>
      <c r="L93" s="534"/>
      <c r="M93" s="534"/>
    </row>
    <row r="94" spans="1:13" ht="13.5" customHeight="1" x14ac:dyDescent="0.25">
      <c r="A94" s="553" t="s">
        <v>128</v>
      </c>
      <c r="B94" s="553"/>
      <c r="C94" s="553"/>
      <c r="D94" s="553"/>
      <c r="E94" s="553"/>
      <c r="F94" s="120">
        <f>+F87+F86+F85+F82+F79+F78+F69+F67+F66+F63+F56+F53+F52+F51+F46+F44+F42+F41+F40+F39+F38+F34+F31+F24+F21+F15+F12+F25+F72+F57+F55+F54+F88+F35</f>
        <v>3286</v>
      </c>
      <c r="G94" s="120">
        <f t="shared" ref="G94:I94" si="12">+G87+G86+G85+G82+G79+G78+G69+G67+G66+G63+G56+G53+G52+G51+G46+G44+G42+G41+G40+G39+G38+G34+G31+G24+G21+G15+G12+G25+G72+G57+G55+G54+G88+G35</f>
        <v>4194.3</v>
      </c>
      <c r="H94" s="120">
        <f t="shared" si="12"/>
        <v>4374.2</v>
      </c>
      <c r="I94" s="120">
        <f t="shared" si="12"/>
        <v>4384.2</v>
      </c>
      <c r="J94" s="150"/>
      <c r="K94" s="534"/>
      <c r="L94" s="534"/>
      <c r="M94" s="534"/>
    </row>
    <row r="95" spans="1:13" ht="14.25" customHeight="1" x14ac:dyDescent="0.25">
      <c r="A95" s="553" t="s">
        <v>205</v>
      </c>
      <c r="B95" s="553"/>
      <c r="C95" s="553"/>
      <c r="D95" s="553"/>
      <c r="E95" s="553"/>
      <c r="F95" s="121">
        <f>+F77+F32+F22+F14</f>
        <v>1044.5</v>
      </c>
      <c r="G95" s="121">
        <f>+G77+G32+G22+G14</f>
        <v>622.4</v>
      </c>
      <c r="H95" s="121">
        <f>+H77+H32+H22+H14</f>
        <v>240</v>
      </c>
      <c r="I95" s="121">
        <f>+I77+I32+I22+I14</f>
        <v>761</v>
      </c>
      <c r="J95" s="150"/>
      <c r="K95" s="533"/>
      <c r="L95" s="533"/>
      <c r="M95" s="533"/>
    </row>
    <row r="96" spans="1:13" ht="14.25" customHeight="1" x14ac:dyDescent="0.25">
      <c r="A96" s="553" t="s">
        <v>129</v>
      </c>
      <c r="B96" s="553"/>
      <c r="C96" s="553"/>
      <c r="D96" s="553"/>
      <c r="E96" s="553"/>
      <c r="F96" s="50"/>
      <c r="G96" s="50"/>
      <c r="H96" s="50"/>
      <c r="I96" s="50"/>
      <c r="J96" s="150"/>
      <c r="K96" s="533"/>
      <c r="L96" s="533"/>
      <c r="M96" s="533"/>
    </row>
    <row r="97" spans="1:22" ht="14.25" customHeight="1" x14ac:dyDescent="0.25">
      <c r="A97" s="553" t="s">
        <v>130</v>
      </c>
      <c r="B97" s="553"/>
      <c r="C97" s="553"/>
      <c r="D97" s="553"/>
      <c r="E97" s="553"/>
      <c r="F97" s="121">
        <f>+F13+F23+F33</f>
        <v>81.7</v>
      </c>
      <c r="G97" s="121">
        <f>+G13+G23+G33</f>
        <v>70.300000000000011</v>
      </c>
      <c r="H97" s="121">
        <f>+H13+H23+H33</f>
        <v>73.7</v>
      </c>
      <c r="I97" s="121">
        <f>+I13+I23+I33</f>
        <v>73.7</v>
      </c>
      <c r="J97" s="150"/>
      <c r="K97" s="533"/>
      <c r="L97" s="533"/>
      <c r="M97" s="533"/>
    </row>
    <row r="98" spans="1:22" ht="14.25" customHeight="1" x14ac:dyDescent="0.25">
      <c r="A98" s="553" t="s">
        <v>133</v>
      </c>
      <c r="B98" s="553"/>
      <c r="C98" s="553"/>
      <c r="D98" s="553"/>
      <c r="E98" s="553"/>
      <c r="F98" s="50">
        <f>+F80</f>
        <v>0</v>
      </c>
      <c r="G98" s="50">
        <f t="shared" ref="G98:I98" si="13">+G80</f>
        <v>0</v>
      </c>
      <c r="H98" s="50">
        <f t="shared" si="13"/>
        <v>0</v>
      </c>
      <c r="I98" s="50">
        <f t="shared" si="13"/>
        <v>0</v>
      </c>
      <c r="J98" s="150"/>
      <c r="K98" s="533"/>
      <c r="L98" s="533"/>
      <c r="M98" s="533"/>
    </row>
    <row r="99" spans="1:22" ht="14.25" customHeight="1" x14ac:dyDescent="0.25">
      <c r="A99" s="553" t="s">
        <v>134</v>
      </c>
      <c r="B99" s="553"/>
      <c r="C99" s="553"/>
      <c r="D99" s="553"/>
      <c r="E99" s="553"/>
      <c r="F99" s="50"/>
      <c r="G99" s="50"/>
      <c r="H99" s="50"/>
      <c r="I99" s="50"/>
      <c r="J99" s="150"/>
      <c r="K99" s="533"/>
      <c r="L99" s="533"/>
      <c r="M99" s="533"/>
    </row>
    <row r="100" spans="1:22" ht="16.5" customHeight="1" x14ac:dyDescent="0.25">
      <c r="A100" s="685" t="s">
        <v>19</v>
      </c>
      <c r="B100" s="685"/>
      <c r="C100" s="685"/>
      <c r="D100" s="685"/>
      <c r="E100" s="685"/>
      <c r="F100" s="219">
        <f t="shared" ref="F100:I100" si="14">SUM(F101:F104)</f>
        <v>1285</v>
      </c>
      <c r="G100" s="219">
        <f t="shared" si="14"/>
        <v>1384.7</v>
      </c>
      <c r="H100" s="219">
        <f t="shared" si="14"/>
        <v>499.5</v>
      </c>
      <c r="I100" s="219">
        <f t="shared" si="14"/>
        <v>376.5</v>
      </c>
      <c r="J100" s="150"/>
      <c r="K100" s="533"/>
      <c r="L100" s="533"/>
      <c r="M100" s="533"/>
    </row>
    <row r="101" spans="1:22" x14ac:dyDescent="0.25">
      <c r="A101" s="553" t="s">
        <v>131</v>
      </c>
      <c r="B101" s="553"/>
      <c r="C101" s="553"/>
      <c r="D101" s="553"/>
      <c r="E101" s="553"/>
      <c r="F101" s="121">
        <f>+F68+F70+F81+F84+F26</f>
        <v>1192.3</v>
      </c>
      <c r="G101" s="121">
        <f t="shared" ref="G101:I101" si="15">+G68+G70+G81+G84+G26</f>
        <v>1305</v>
      </c>
      <c r="H101" s="121">
        <f t="shared" si="15"/>
        <v>413</v>
      </c>
      <c r="I101" s="121">
        <f t="shared" si="15"/>
        <v>290</v>
      </c>
      <c r="J101" s="150"/>
      <c r="K101" s="533"/>
      <c r="L101" s="533"/>
      <c r="M101" s="533"/>
    </row>
    <row r="102" spans="1:22" x14ac:dyDescent="0.25">
      <c r="A102" s="553" t="s">
        <v>132</v>
      </c>
      <c r="B102" s="553"/>
      <c r="C102" s="553"/>
      <c r="D102" s="553"/>
      <c r="E102" s="553"/>
      <c r="F102" s="121">
        <f>+F83+F71+F64+F45+F16+F58</f>
        <v>85.7</v>
      </c>
      <c r="G102" s="121">
        <f t="shared" ref="G102:I102" si="16">+G83+G71+G64+G45+G16+G58</f>
        <v>68.7</v>
      </c>
      <c r="H102" s="121">
        <f t="shared" si="16"/>
        <v>75.5</v>
      </c>
      <c r="I102" s="121">
        <f t="shared" si="16"/>
        <v>75.5</v>
      </c>
      <c r="J102" s="150"/>
      <c r="K102" s="533"/>
      <c r="L102" s="533"/>
      <c r="M102" s="533"/>
    </row>
    <row r="103" spans="1:22" x14ac:dyDescent="0.25">
      <c r="A103" s="553" t="s">
        <v>135</v>
      </c>
      <c r="B103" s="553"/>
      <c r="C103" s="553"/>
      <c r="D103" s="553"/>
      <c r="E103" s="553"/>
      <c r="F103" s="121">
        <f>+F43+F65</f>
        <v>7</v>
      </c>
      <c r="G103" s="121">
        <f>+G43+G65</f>
        <v>11</v>
      </c>
      <c r="H103" s="121">
        <f>+H43+H65</f>
        <v>11</v>
      </c>
      <c r="I103" s="121">
        <f>+I43+I65</f>
        <v>11</v>
      </c>
      <c r="J103" s="150"/>
      <c r="K103" s="533"/>
      <c r="L103" s="533"/>
      <c r="M103" s="533"/>
    </row>
    <row r="104" spans="1:22" x14ac:dyDescent="0.25">
      <c r="A104" s="553" t="s">
        <v>136</v>
      </c>
      <c r="B104" s="553"/>
      <c r="C104" s="553"/>
      <c r="D104" s="553"/>
      <c r="E104" s="553"/>
      <c r="F104" s="50"/>
      <c r="G104" s="50"/>
      <c r="H104" s="50"/>
      <c r="I104" s="50"/>
      <c r="J104" s="150"/>
      <c r="K104" s="533"/>
      <c r="L104" s="533"/>
      <c r="M104" s="533"/>
    </row>
    <row r="105" spans="1:22" s="7" customFormat="1" x14ac:dyDescent="0.25">
      <c r="A105" s="688"/>
      <c r="B105" s="688"/>
      <c r="C105" s="688"/>
      <c r="D105" s="688"/>
      <c r="E105" s="688"/>
      <c r="F105" s="688"/>
      <c r="G105" s="688"/>
      <c r="H105" s="688"/>
      <c r="I105" s="688"/>
      <c r="J105" s="300"/>
      <c r="K105" s="306"/>
      <c r="L105" s="306"/>
      <c r="M105" s="306"/>
      <c r="N105" s="141"/>
      <c r="O105" s="141"/>
      <c r="P105" s="141"/>
      <c r="Q105" s="141"/>
      <c r="R105" s="141"/>
      <c r="S105" s="141"/>
      <c r="T105" s="141"/>
      <c r="U105" s="141"/>
      <c r="V105" s="141"/>
    </row>
  </sheetData>
  <mergeCells count="168">
    <mergeCell ref="L82:L84"/>
    <mergeCell ref="D57:D58"/>
    <mergeCell ref="C57:C58"/>
    <mergeCell ref="A57:A58"/>
    <mergeCell ref="B57:B58"/>
    <mergeCell ref="J57:J58"/>
    <mergeCell ref="K57:K58"/>
    <mergeCell ref="L57:L58"/>
    <mergeCell ref="D82:D84"/>
    <mergeCell ref="B82:B84"/>
    <mergeCell ref="J82:J84"/>
    <mergeCell ref="C73:E73"/>
    <mergeCell ref="M57:M58"/>
    <mergeCell ref="K63:K65"/>
    <mergeCell ref="L38:L39"/>
    <mergeCell ref="L43:L45"/>
    <mergeCell ref="L63:L65"/>
    <mergeCell ref="L79:L81"/>
    <mergeCell ref="C76:M76"/>
    <mergeCell ref="B61:M61"/>
    <mergeCell ref="C62:M62"/>
    <mergeCell ref="B75:M75"/>
    <mergeCell ref="M77:M78"/>
    <mergeCell ref="C63:C65"/>
    <mergeCell ref="K67:K68"/>
    <mergeCell ref="C79:C81"/>
    <mergeCell ref="C69:C70"/>
    <mergeCell ref="J77:J78"/>
    <mergeCell ref="D69:D70"/>
    <mergeCell ref="B77:B78"/>
    <mergeCell ref="M67:M68"/>
    <mergeCell ref="L77:L78"/>
    <mergeCell ref="M69:M70"/>
    <mergeCell ref="A3:M3"/>
    <mergeCell ref="A4:A8"/>
    <mergeCell ref="B4:B8"/>
    <mergeCell ref="M6:M8"/>
    <mergeCell ref="D12:D14"/>
    <mergeCell ref="D15:D16"/>
    <mergeCell ref="C17:E17"/>
    <mergeCell ref="J38:J39"/>
    <mergeCell ref="C15:C16"/>
    <mergeCell ref="C25:C26"/>
    <mergeCell ref="A25:A26"/>
    <mergeCell ref="K38:K39"/>
    <mergeCell ref="B29:M29"/>
    <mergeCell ref="C31:C33"/>
    <mergeCell ref="A21:A23"/>
    <mergeCell ref="M13:M14"/>
    <mergeCell ref="F4:F8"/>
    <mergeCell ref="H4:H8"/>
    <mergeCell ref="L6:L8"/>
    <mergeCell ref="D25:D26"/>
    <mergeCell ref="M31:M33"/>
    <mergeCell ref="J25:J26"/>
    <mergeCell ref="K25:K26"/>
    <mergeCell ref="M25:M26"/>
    <mergeCell ref="B31:B33"/>
    <mergeCell ref="J21:J22"/>
    <mergeCell ref="C27:E27"/>
    <mergeCell ref="J43:J45"/>
    <mergeCell ref="B63:B65"/>
    <mergeCell ref="B21:B23"/>
    <mergeCell ref="C43:C45"/>
    <mergeCell ref="L13:L14"/>
    <mergeCell ref="L15:L16"/>
    <mergeCell ref="L21:L22"/>
    <mergeCell ref="L25:L26"/>
    <mergeCell ref="L31:L33"/>
    <mergeCell ref="D63:D65"/>
    <mergeCell ref="B48:E48"/>
    <mergeCell ref="C47:E47"/>
    <mergeCell ref="A2:M2"/>
    <mergeCell ref="M38:M39"/>
    <mergeCell ref="B43:B45"/>
    <mergeCell ref="D43:D45"/>
    <mergeCell ref="B28:E28"/>
    <mergeCell ref="B15:B16"/>
    <mergeCell ref="B12:B14"/>
    <mergeCell ref="C77:C78"/>
    <mergeCell ref="C67:C68"/>
    <mergeCell ref="A9:M9"/>
    <mergeCell ref="C4:C8"/>
    <mergeCell ref="D4:D8"/>
    <mergeCell ref="I4:I8"/>
    <mergeCell ref="K6:K8"/>
    <mergeCell ref="G4:G8"/>
    <mergeCell ref="D67:D68"/>
    <mergeCell ref="A12:A14"/>
    <mergeCell ref="B49:M49"/>
    <mergeCell ref="M43:M45"/>
    <mergeCell ref="A43:A45"/>
    <mergeCell ref="J13:J14"/>
    <mergeCell ref="A63:A65"/>
    <mergeCell ref="B60:E60"/>
    <mergeCell ref="C36:D36"/>
    <mergeCell ref="A96:E96"/>
    <mergeCell ref="A98:E98"/>
    <mergeCell ref="A91:E91"/>
    <mergeCell ref="K5:M5"/>
    <mergeCell ref="C30:M30"/>
    <mergeCell ref="J63:J65"/>
    <mergeCell ref="M82:M84"/>
    <mergeCell ref="M63:M65"/>
    <mergeCell ref="C59:E59"/>
    <mergeCell ref="B18:E18"/>
    <mergeCell ref="C12:C14"/>
    <mergeCell ref="K69:K70"/>
    <mergeCell ref="K13:K14"/>
    <mergeCell ref="J67:J68"/>
    <mergeCell ref="B67:B68"/>
    <mergeCell ref="J69:J70"/>
    <mergeCell ref="K31:K33"/>
    <mergeCell ref="K15:K16"/>
    <mergeCell ref="L67:L68"/>
    <mergeCell ref="L69:L70"/>
    <mergeCell ref="A31:A33"/>
    <mergeCell ref="A69:A70"/>
    <mergeCell ref="B69:B70"/>
    <mergeCell ref="B74:E74"/>
    <mergeCell ref="K1:M1"/>
    <mergeCell ref="C89:E89"/>
    <mergeCell ref="A67:A68"/>
    <mergeCell ref="C82:C84"/>
    <mergeCell ref="A15:A16"/>
    <mergeCell ref="C50:M50"/>
    <mergeCell ref="B10:M10"/>
    <mergeCell ref="D21:D23"/>
    <mergeCell ref="J31:J33"/>
    <mergeCell ref="C11:M11"/>
    <mergeCell ref="M15:M16"/>
    <mergeCell ref="D31:D33"/>
    <mergeCell ref="J15:J16"/>
    <mergeCell ref="B19:M19"/>
    <mergeCell ref="C20:M20"/>
    <mergeCell ref="B25:B26"/>
    <mergeCell ref="M79:M81"/>
    <mergeCell ref="A82:A84"/>
    <mergeCell ref="J4:M4"/>
    <mergeCell ref="E4:E8"/>
    <mergeCell ref="J5:J8"/>
    <mergeCell ref="A79:A81"/>
    <mergeCell ref="B79:B81"/>
    <mergeCell ref="A77:A78"/>
    <mergeCell ref="A103:E103"/>
    <mergeCell ref="A102:E102"/>
    <mergeCell ref="A100:E100"/>
    <mergeCell ref="M21:M22"/>
    <mergeCell ref="C21:C23"/>
    <mergeCell ref="A105:I105"/>
    <mergeCell ref="K77:K78"/>
    <mergeCell ref="K79:K81"/>
    <mergeCell ref="K82:K84"/>
    <mergeCell ref="K43:K45"/>
    <mergeCell ref="C37:M37"/>
    <mergeCell ref="K21:K22"/>
    <mergeCell ref="D79:D81"/>
    <mergeCell ref="J79:J81"/>
    <mergeCell ref="D77:D78"/>
    <mergeCell ref="A104:E104"/>
    <mergeCell ref="A95:E95"/>
    <mergeCell ref="A97:E97"/>
    <mergeCell ref="A99:E99"/>
    <mergeCell ref="A93:E93"/>
    <mergeCell ref="A101:E101"/>
    <mergeCell ref="A94:E94"/>
    <mergeCell ref="A92:E92"/>
    <mergeCell ref="B90:E90"/>
  </mergeCells>
  <phoneticPr fontId="17" type="noConversion"/>
  <pageMargins left="0.19685039370078741" right="0.19685039370078741" top="0.19685039370078741" bottom="0.19685039370078741" header="0" footer="0"/>
  <pageSetup paperSize="9" scale="9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71"/>
  <sheetViews>
    <sheetView zoomScale="85" zoomScaleNormal="85" workbookViewId="0">
      <pane ySplit="8" topLeftCell="A9" activePane="bottomLeft" state="frozen"/>
      <selection activeCell="R94" sqref="R94"/>
      <selection pane="bottomLeft" activeCell="B20" sqref="B20:J20"/>
    </sheetView>
  </sheetViews>
  <sheetFormatPr defaultColWidth="9.109375" defaultRowHeight="13.2" x14ac:dyDescent="0.25"/>
  <cols>
    <col min="1" max="1" width="3.44140625" style="30" customWidth="1"/>
    <col min="2" max="2" width="3.6640625" style="30" customWidth="1"/>
    <col min="3" max="3" width="3.5546875" style="55" customWidth="1"/>
    <col min="4" max="4" width="41.109375" style="30" customWidth="1"/>
    <col min="5" max="5" width="7.109375" style="29" customWidth="1"/>
    <col min="6" max="9" width="12.33203125" style="24" customWidth="1"/>
    <col min="10" max="10" width="29.5546875" style="24" customWidth="1"/>
    <col min="11" max="13" width="5.44140625" style="233" customWidth="1"/>
    <col min="14" max="16384" width="9.109375" style="114"/>
  </cols>
  <sheetData>
    <row r="1" spans="1:13" ht="18" customHeight="1" x14ac:dyDescent="0.25">
      <c r="K1" s="573" t="s">
        <v>977</v>
      </c>
      <c r="L1" s="573"/>
      <c r="M1" s="573"/>
    </row>
    <row r="2" spans="1:13" ht="36.75" customHeight="1" x14ac:dyDescent="0.25">
      <c r="A2" s="753" t="s">
        <v>828</v>
      </c>
      <c r="B2" s="753"/>
      <c r="C2" s="753"/>
      <c r="D2" s="753"/>
      <c r="E2" s="753"/>
      <c r="F2" s="753"/>
      <c r="G2" s="753"/>
      <c r="H2" s="753"/>
      <c r="I2" s="753"/>
      <c r="J2" s="753"/>
      <c r="K2" s="753"/>
      <c r="L2" s="753"/>
      <c r="M2" s="753"/>
    </row>
    <row r="3" spans="1:13" ht="17.25" customHeight="1" x14ac:dyDescent="0.25">
      <c r="A3" s="535"/>
      <c r="B3" s="535"/>
      <c r="C3" s="535"/>
      <c r="D3" s="535"/>
      <c r="E3" s="536"/>
      <c r="F3" s="319"/>
      <c r="G3" s="319"/>
      <c r="H3" s="319"/>
      <c r="I3" s="319"/>
      <c r="J3" s="745" t="s">
        <v>276</v>
      </c>
      <c r="K3" s="745"/>
      <c r="L3" s="745"/>
      <c r="M3" s="745"/>
    </row>
    <row r="4" spans="1:13" s="151" customFormat="1" ht="23.25" customHeight="1" x14ac:dyDescent="0.25">
      <c r="A4" s="578" t="s">
        <v>161</v>
      </c>
      <c r="B4" s="578" t="s">
        <v>162</v>
      </c>
      <c r="C4" s="578" t="s">
        <v>163</v>
      </c>
      <c r="D4" s="579" t="s">
        <v>164</v>
      </c>
      <c r="E4" s="578" t="s">
        <v>160</v>
      </c>
      <c r="F4" s="556" t="s">
        <v>783</v>
      </c>
      <c r="G4" s="556" t="s">
        <v>456</v>
      </c>
      <c r="H4" s="556" t="s">
        <v>686</v>
      </c>
      <c r="I4" s="556" t="s">
        <v>781</v>
      </c>
      <c r="J4" s="706" t="s">
        <v>165</v>
      </c>
      <c r="K4" s="707"/>
      <c r="L4" s="707"/>
      <c r="M4" s="708"/>
    </row>
    <row r="5" spans="1:13" s="151" customFormat="1" ht="12.75" hidden="1" customHeight="1" x14ac:dyDescent="0.25">
      <c r="A5" s="578"/>
      <c r="B5" s="578"/>
      <c r="C5" s="578"/>
      <c r="D5" s="579"/>
      <c r="E5" s="578"/>
      <c r="F5" s="556"/>
      <c r="G5" s="556"/>
      <c r="H5" s="556"/>
      <c r="I5" s="556"/>
      <c r="J5" s="556" t="s">
        <v>166</v>
      </c>
      <c r="K5" s="707"/>
      <c r="L5" s="707"/>
      <c r="M5" s="708"/>
    </row>
    <row r="6" spans="1:13" s="151" customFormat="1" ht="15" customHeight="1" x14ac:dyDescent="0.25">
      <c r="A6" s="578"/>
      <c r="B6" s="578"/>
      <c r="C6" s="578"/>
      <c r="D6" s="579"/>
      <c r="E6" s="578"/>
      <c r="F6" s="556"/>
      <c r="G6" s="556"/>
      <c r="H6" s="556"/>
      <c r="I6" s="556"/>
      <c r="J6" s="556"/>
      <c r="K6" s="542" t="s">
        <v>457</v>
      </c>
      <c r="L6" s="542" t="s">
        <v>687</v>
      </c>
      <c r="M6" s="542" t="s">
        <v>782</v>
      </c>
    </row>
    <row r="7" spans="1:13" s="151" customFormat="1" ht="37.5" customHeight="1" x14ac:dyDescent="0.25">
      <c r="A7" s="578"/>
      <c r="B7" s="578"/>
      <c r="C7" s="578"/>
      <c r="D7" s="579"/>
      <c r="E7" s="578"/>
      <c r="F7" s="556"/>
      <c r="G7" s="556"/>
      <c r="H7" s="556"/>
      <c r="I7" s="556"/>
      <c r="J7" s="556"/>
      <c r="K7" s="542"/>
      <c r="L7" s="542"/>
      <c r="M7" s="542"/>
    </row>
    <row r="8" spans="1:13" s="151" customFormat="1" ht="48.75" customHeight="1" x14ac:dyDescent="0.25">
      <c r="A8" s="578"/>
      <c r="B8" s="578"/>
      <c r="C8" s="578"/>
      <c r="D8" s="579"/>
      <c r="E8" s="578"/>
      <c r="F8" s="556"/>
      <c r="G8" s="556"/>
      <c r="H8" s="556"/>
      <c r="I8" s="556"/>
      <c r="J8" s="556"/>
      <c r="K8" s="542"/>
      <c r="L8" s="542"/>
      <c r="M8" s="542"/>
    </row>
    <row r="9" spans="1:13" s="151" customFormat="1" ht="30.75" customHeight="1" x14ac:dyDescent="0.25">
      <c r="A9" s="577" t="s">
        <v>309</v>
      </c>
      <c r="B9" s="577"/>
      <c r="C9" s="577"/>
      <c r="D9" s="577"/>
      <c r="E9" s="577"/>
      <c r="F9" s="577"/>
      <c r="G9" s="577"/>
      <c r="H9" s="577"/>
      <c r="I9" s="577"/>
      <c r="J9" s="577"/>
      <c r="K9" s="320"/>
      <c r="L9" s="320"/>
      <c r="M9" s="320"/>
    </row>
    <row r="10" spans="1:13" s="151" customFormat="1" ht="15" customHeight="1" x14ac:dyDescent="0.25">
      <c r="A10" s="10" t="s">
        <v>175</v>
      </c>
      <c r="B10" s="695" t="s">
        <v>506</v>
      </c>
      <c r="C10" s="695"/>
      <c r="D10" s="695"/>
      <c r="E10" s="695"/>
      <c r="F10" s="695"/>
      <c r="G10" s="695"/>
      <c r="H10" s="695"/>
      <c r="I10" s="695"/>
      <c r="J10" s="695"/>
      <c r="K10" s="321"/>
      <c r="L10" s="321"/>
      <c r="M10" s="321"/>
    </row>
    <row r="11" spans="1:13" s="151" customFormat="1" ht="18" customHeight="1" x14ac:dyDescent="0.25">
      <c r="A11" s="10" t="s">
        <v>175</v>
      </c>
      <c r="B11" s="422" t="s">
        <v>175</v>
      </c>
      <c r="C11" s="695" t="s">
        <v>288</v>
      </c>
      <c r="D11" s="695"/>
      <c r="E11" s="695"/>
      <c r="F11" s="695"/>
      <c r="G11" s="695"/>
      <c r="H11" s="695"/>
      <c r="I11" s="695"/>
      <c r="J11" s="695"/>
      <c r="K11" s="321"/>
      <c r="L11" s="321"/>
      <c r="M11" s="321"/>
    </row>
    <row r="12" spans="1:13" ht="67.5" customHeight="1" x14ac:dyDescent="0.25">
      <c r="A12" s="566" t="s">
        <v>175</v>
      </c>
      <c r="B12" s="566" t="s">
        <v>175</v>
      </c>
      <c r="C12" s="566" t="s">
        <v>175</v>
      </c>
      <c r="D12" s="383" t="s">
        <v>509</v>
      </c>
      <c r="E12" s="734" t="s">
        <v>2</v>
      </c>
      <c r="F12" s="750">
        <v>56</v>
      </c>
      <c r="G12" s="750">
        <v>75</v>
      </c>
      <c r="H12" s="750">
        <v>90</v>
      </c>
      <c r="I12" s="750">
        <v>70</v>
      </c>
      <c r="J12" s="372" t="s">
        <v>656</v>
      </c>
      <c r="K12" s="407">
        <v>9</v>
      </c>
      <c r="L12" s="407">
        <v>9.5</v>
      </c>
      <c r="M12" s="407">
        <v>9.5</v>
      </c>
    </row>
    <row r="13" spans="1:13" ht="32.25" customHeight="1" x14ac:dyDescent="0.25">
      <c r="A13" s="566"/>
      <c r="B13" s="566"/>
      <c r="C13" s="566"/>
      <c r="D13" s="322" t="s">
        <v>680</v>
      </c>
      <c r="E13" s="746"/>
      <c r="F13" s="751"/>
      <c r="G13" s="751"/>
      <c r="H13" s="751"/>
      <c r="I13" s="751"/>
      <c r="J13" s="568" t="s">
        <v>270</v>
      </c>
      <c r="K13" s="691">
        <v>4</v>
      </c>
      <c r="L13" s="691">
        <v>4</v>
      </c>
      <c r="M13" s="691">
        <v>4</v>
      </c>
    </row>
    <row r="14" spans="1:13" ht="26.25" customHeight="1" x14ac:dyDescent="0.25">
      <c r="A14" s="566"/>
      <c r="B14" s="566"/>
      <c r="C14" s="566"/>
      <c r="D14" s="322" t="s">
        <v>510</v>
      </c>
      <c r="E14" s="746"/>
      <c r="F14" s="751"/>
      <c r="G14" s="751"/>
      <c r="H14" s="751"/>
      <c r="I14" s="751"/>
      <c r="J14" s="568"/>
      <c r="K14" s="691"/>
      <c r="L14" s="691"/>
      <c r="M14" s="691"/>
    </row>
    <row r="15" spans="1:13" ht="68.25" customHeight="1" x14ac:dyDescent="0.25">
      <c r="A15" s="566"/>
      <c r="B15" s="566"/>
      <c r="C15" s="566"/>
      <c r="D15" s="322" t="s">
        <v>512</v>
      </c>
      <c r="E15" s="734" t="s">
        <v>14</v>
      </c>
      <c r="F15" s="747">
        <v>3</v>
      </c>
      <c r="G15" s="747">
        <v>3</v>
      </c>
      <c r="H15" s="747">
        <v>3</v>
      </c>
      <c r="I15" s="747">
        <v>3</v>
      </c>
      <c r="J15" s="372" t="s">
        <v>681</v>
      </c>
      <c r="K15" s="407">
        <v>160</v>
      </c>
      <c r="L15" s="407">
        <v>160</v>
      </c>
      <c r="M15" s="407">
        <v>160</v>
      </c>
    </row>
    <row r="16" spans="1:13" ht="28.5" customHeight="1" x14ac:dyDescent="0.25">
      <c r="A16" s="566"/>
      <c r="B16" s="566"/>
      <c r="C16" s="566"/>
      <c r="D16" s="322" t="s">
        <v>633</v>
      </c>
      <c r="E16" s="746"/>
      <c r="F16" s="748"/>
      <c r="G16" s="748"/>
      <c r="H16" s="748"/>
      <c r="I16" s="748"/>
      <c r="J16" s="372" t="s">
        <v>271</v>
      </c>
      <c r="K16" s="407">
        <v>4</v>
      </c>
      <c r="L16" s="407">
        <v>4</v>
      </c>
      <c r="M16" s="407">
        <v>4</v>
      </c>
    </row>
    <row r="17" spans="1:13" ht="33" customHeight="1" x14ac:dyDescent="0.25">
      <c r="A17" s="566"/>
      <c r="B17" s="566"/>
      <c r="C17" s="566"/>
      <c r="D17" s="322" t="s">
        <v>511</v>
      </c>
      <c r="E17" s="735"/>
      <c r="F17" s="749"/>
      <c r="G17" s="749"/>
      <c r="H17" s="749"/>
      <c r="I17" s="749"/>
      <c r="J17" s="372" t="s">
        <v>825</v>
      </c>
      <c r="K17" s="407">
        <v>1000</v>
      </c>
      <c r="L17" s="407">
        <v>500</v>
      </c>
      <c r="M17" s="407">
        <v>500</v>
      </c>
    </row>
    <row r="18" spans="1:13" ht="17.25" customHeight="1" x14ac:dyDescent="0.25">
      <c r="A18" s="409" t="s">
        <v>175</v>
      </c>
      <c r="B18" s="263" t="s">
        <v>175</v>
      </c>
      <c r="C18" s="699" t="s">
        <v>167</v>
      </c>
      <c r="D18" s="699"/>
      <c r="E18" s="699"/>
      <c r="F18" s="94">
        <f>SUM(F12:F17)</f>
        <v>59</v>
      </c>
      <c r="G18" s="94">
        <f>SUM(G12:G17)</f>
        <v>78</v>
      </c>
      <c r="H18" s="94">
        <f>SUM(H12:H17)</f>
        <v>93</v>
      </c>
      <c r="I18" s="94">
        <f>SUM(I12:I17)</f>
        <v>73</v>
      </c>
      <c r="J18" s="269"/>
      <c r="K18" s="265"/>
      <c r="L18" s="265"/>
      <c r="M18" s="265"/>
    </row>
    <row r="19" spans="1:13" ht="17.25" customHeight="1" x14ac:dyDescent="0.25">
      <c r="A19" s="10" t="s">
        <v>175</v>
      </c>
      <c r="B19" s="699" t="s">
        <v>168</v>
      </c>
      <c r="C19" s="699"/>
      <c r="D19" s="699"/>
      <c r="E19" s="699"/>
      <c r="F19" s="94">
        <f t="shared" ref="F19:I19" si="0">+F18</f>
        <v>59</v>
      </c>
      <c r="G19" s="94">
        <f t="shared" si="0"/>
        <v>78</v>
      </c>
      <c r="H19" s="94">
        <f t="shared" si="0"/>
        <v>93</v>
      </c>
      <c r="I19" s="94">
        <f t="shared" si="0"/>
        <v>73</v>
      </c>
      <c r="J19" s="269"/>
      <c r="K19" s="265"/>
      <c r="L19" s="265"/>
      <c r="M19" s="265"/>
    </row>
    <row r="20" spans="1:13" ht="17.25" customHeight="1" x14ac:dyDescent="0.25">
      <c r="A20" s="10" t="s">
        <v>176</v>
      </c>
      <c r="B20" s="695" t="s">
        <v>513</v>
      </c>
      <c r="C20" s="695"/>
      <c r="D20" s="695"/>
      <c r="E20" s="695"/>
      <c r="F20" s="695"/>
      <c r="G20" s="695"/>
      <c r="H20" s="695"/>
      <c r="I20" s="695"/>
      <c r="J20" s="695"/>
      <c r="K20" s="265"/>
      <c r="L20" s="265"/>
      <c r="M20" s="265"/>
    </row>
    <row r="21" spans="1:13" ht="21.75" customHeight="1" x14ac:dyDescent="0.25">
      <c r="A21" s="10" t="s">
        <v>176</v>
      </c>
      <c r="B21" s="422" t="s">
        <v>175</v>
      </c>
      <c r="C21" s="695" t="s">
        <v>503</v>
      </c>
      <c r="D21" s="695"/>
      <c r="E21" s="695"/>
      <c r="F21" s="695"/>
      <c r="G21" s="695"/>
      <c r="H21" s="695"/>
      <c r="I21" s="695"/>
      <c r="J21" s="695"/>
      <c r="K21" s="321"/>
      <c r="L21" s="321"/>
      <c r="M21" s="321"/>
    </row>
    <row r="22" spans="1:13" ht="72.75" customHeight="1" x14ac:dyDescent="0.25">
      <c r="A22" s="381" t="s">
        <v>176</v>
      </c>
      <c r="B22" s="381" t="s">
        <v>176</v>
      </c>
      <c r="C22" s="381" t="s">
        <v>175</v>
      </c>
      <c r="D22" s="263" t="s">
        <v>84</v>
      </c>
      <c r="E22" s="269" t="s">
        <v>2</v>
      </c>
      <c r="F22" s="260">
        <v>0</v>
      </c>
      <c r="G22" s="260">
        <v>3</v>
      </c>
      <c r="H22" s="260">
        <v>3</v>
      </c>
      <c r="I22" s="260">
        <v>3</v>
      </c>
      <c r="J22" s="372" t="s">
        <v>258</v>
      </c>
      <c r="K22" s="407">
        <v>3</v>
      </c>
      <c r="L22" s="407">
        <v>3</v>
      </c>
      <c r="M22" s="407">
        <v>3</v>
      </c>
    </row>
    <row r="23" spans="1:13" ht="42" customHeight="1" x14ac:dyDescent="0.25">
      <c r="A23" s="381" t="s">
        <v>176</v>
      </c>
      <c r="B23" s="381" t="s">
        <v>176</v>
      </c>
      <c r="C23" s="381" t="s">
        <v>176</v>
      </c>
      <c r="D23" s="263" t="s">
        <v>322</v>
      </c>
      <c r="E23" s="269" t="s">
        <v>2</v>
      </c>
      <c r="F23" s="260">
        <v>0</v>
      </c>
      <c r="G23" s="260">
        <v>3</v>
      </c>
      <c r="H23" s="260">
        <v>3</v>
      </c>
      <c r="I23" s="260">
        <v>3</v>
      </c>
      <c r="J23" s="372" t="s">
        <v>323</v>
      </c>
      <c r="K23" s="407">
        <v>3</v>
      </c>
      <c r="L23" s="407">
        <v>3</v>
      </c>
      <c r="M23" s="407">
        <v>3</v>
      </c>
    </row>
    <row r="24" spans="1:13" ht="29.25" customHeight="1" x14ac:dyDescent="0.25">
      <c r="A24" s="566" t="s">
        <v>176</v>
      </c>
      <c r="B24" s="566" t="s">
        <v>175</v>
      </c>
      <c r="C24" s="566" t="s">
        <v>177</v>
      </c>
      <c r="D24" s="568" t="s">
        <v>289</v>
      </c>
      <c r="E24" s="262" t="s">
        <v>2</v>
      </c>
      <c r="F24" s="374">
        <v>20</v>
      </c>
      <c r="G24" s="374">
        <v>45</v>
      </c>
      <c r="H24" s="374">
        <v>40</v>
      </c>
      <c r="I24" s="374">
        <v>40</v>
      </c>
      <c r="J24" s="568" t="s">
        <v>775</v>
      </c>
      <c r="K24" s="691">
        <v>4</v>
      </c>
      <c r="L24" s="691">
        <v>3</v>
      </c>
      <c r="M24" s="691">
        <v>3</v>
      </c>
    </row>
    <row r="25" spans="1:13" ht="29.25" customHeight="1" x14ac:dyDescent="0.25">
      <c r="A25" s="566"/>
      <c r="B25" s="566"/>
      <c r="C25" s="566"/>
      <c r="D25" s="568"/>
      <c r="E25" s="262" t="s">
        <v>14</v>
      </c>
      <c r="F25" s="374">
        <v>3</v>
      </c>
      <c r="G25" s="374">
        <v>10</v>
      </c>
      <c r="H25" s="374">
        <v>10</v>
      </c>
      <c r="I25" s="374">
        <v>10</v>
      </c>
      <c r="J25" s="568"/>
      <c r="K25" s="691"/>
      <c r="L25" s="691"/>
      <c r="M25" s="691"/>
    </row>
    <row r="26" spans="1:13" ht="36.75" customHeight="1" x14ac:dyDescent="0.25">
      <c r="A26" s="381" t="s">
        <v>176</v>
      </c>
      <c r="B26" s="381" t="s">
        <v>175</v>
      </c>
      <c r="C26" s="381" t="s">
        <v>178</v>
      </c>
      <c r="D26" s="371" t="s">
        <v>369</v>
      </c>
      <c r="E26" s="371" t="s">
        <v>2</v>
      </c>
      <c r="F26" s="221">
        <v>10</v>
      </c>
      <c r="G26" s="221">
        <v>45</v>
      </c>
      <c r="H26" s="221">
        <v>50</v>
      </c>
      <c r="I26" s="221">
        <v>50</v>
      </c>
      <c r="J26" s="372" t="s">
        <v>156</v>
      </c>
      <c r="K26" s="407">
        <v>4</v>
      </c>
      <c r="L26" s="407">
        <v>4</v>
      </c>
      <c r="M26" s="407">
        <v>4</v>
      </c>
    </row>
    <row r="27" spans="1:13" ht="25.5" customHeight="1" x14ac:dyDescent="0.25">
      <c r="A27" s="548" t="s">
        <v>176</v>
      </c>
      <c r="B27" s="548" t="s">
        <v>175</v>
      </c>
      <c r="C27" s="548" t="s">
        <v>179</v>
      </c>
      <c r="D27" s="546" t="s">
        <v>348</v>
      </c>
      <c r="E27" s="371" t="s">
        <v>2</v>
      </c>
      <c r="F27" s="260">
        <v>76.7</v>
      </c>
      <c r="G27" s="260">
        <v>0</v>
      </c>
      <c r="H27" s="260">
        <v>0</v>
      </c>
      <c r="I27" s="260">
        <v>0</v>
      </c>
      <c r="J27" s="554" t="s">
        <v>445</v>
      </c>
      <c r="K27" s="686">
        <v>100</v>
      </c>
      <c r="L27" s="686"/>
      <c r="M27" s="686"/>
    </row>
    <row r="28" spans="1:13" ht="25.5" customHeight="1" x14ac:dyDescent="0.25">
      <c r="A28" s="709"/>
      <c r="B28" s="709"/>
      <c r="C28" s="709"/>
      <c r="D28" s="752"/>
      <c r="E28" s="371" t="s">
        <v>4</v>
      </c>
      <c r="F28" s="260">
        <v>0</v>
      </c>
      <c r="G28" s="260">
        <v>25.5</v>
      </c>
      <c r="H28" s="260">
        <v>0</v>
      </c>
      <c r="I28" s="260">
        <v>0</v>
      </c>
      <c r="J28" s="561"/>
      <c r="K28" s="740"/>
      <c r="L28" s="740"/>
      <c r="M28" s="740"/>
    </row>
    <row r="29" spans="1:13" ht="29.25" customHeight="1" x14ac:dyDescent="0.25">
      <c r="A29" s="552" t="s">
        <v>176</v>
      </c>
      <c r="B29" s="552" t="s">
        <v>175</v>
      </c>
      <c r="C29" s="552" t="s">
        <v>180</v>
      </c>
      <c r="D29" s="568" t="s">
        <v>404</v>
      </c>
      <c r="E29" s="371" t="s">
        <v>2</v>
      </c>
      <c r="F29" s="374">
        <v>65.099999999999994</v>
      </c>
      <c r="G29" s="374">
        <v>112.5</v>
      </c>
      <c r="H29" s="374">
        <v>0</v>
      </c>
      <c r="I29" s="374">
        <v>0</v>
      </c>
      <c r="J29" s="568" t="s">
        <v>363</v>
      </c>
      <c r="K29" s="691">
        <v>1</v>
      </c>
      <c r="L29" s="691"/>
      <c r="M29" s="691"/>
    </row>
    <row r="30" spans="1:13" ht="24.75" customHeight="1" x14ac:dyDescent="0.25">
      <c r="A30" s="552"/>
      <c r="B30" s="552"/>
      <c r="C30" s="552"/>
      <c r="D30" s="568"/>
      <c r="E30" s="371" t="s">
        <v>4</v>
      </c>
      <c r="F30" s="374">
        <v>147.80000000000001</v>
      </c>
      <c r="G30" s="374">
        <v>236.5</v>
      </c>
      <c r="H30" s="374">
        <v>0</v>
      </c>
      <c r="I30" s="374">
        <v>0</v>
      </c>
      <c r="J30" s="568"/>
      <c r="K30" s="691"/>
      <c r="L30" s="691"/>
      <c r="M30" s="691"/>
    </row>
    <row r="31" spans="1:13" ht="27" customHeight="1" x14ac:dyDescent="0.25">
      <c r="A31" s="381" t="s">
        <v>176</v>
      </c>
      <c r="B31" s="381" t="s">
        <v>175</v>
      </c>
      <c r="C31" s="381" t="s">
        <v>181</v>
      </c>
      <c r="D31" s="371" t="s">
        <v>290</v>
      </c>
      <c r="E31" s="313" t="s">
        <v>2</v>
      </c>
      <c r="F31" s="374">
        <v>0</v>
      </c>
      <c r="G31" s="374">
        <v>30</v>
      </c>
      <c r="H31" s="374">
        <v>40</v>
      </c>
      <c r="I31" s="374">
        <v>0</v>
      </c>
      <c r="J31" s="372" t="s">
        <v>374</v>
      </c>
      <c r="K31" s="407"/>
      <c r="L31" s="407">
        <v>1</v>
      </c>
      <c r="M31" s="407"/>
    </row>
    <row r="32" spans="1:13" ht="31.5" customHeight="1" x14ac:dyDescent="0.25">
      <c r="A32" s="373" t="s">
        <v>176</v>
      </c>
      <c r="B32" s="373" t="s">
        <v>175</v>
      </c>
      <c r="C32" s="373" t="s">
        <v>182</v>
      </c>
      <c r="D32" s="371" t="s">
        <v>263</v>
      </c>
      <c r="E32" s="311" t="s">
        <v>2</v>
      </c>
      <c r="F32" s="374">
        <v>0</v>
      </c>
      <c r="G32" s="374">
        <v>0</v>
      </c>
      <c r="H32" s="374">
        <v>10</v>
      </c>
      <c r="I32" s="374">
        <v>10</v>
      </c>
      <c r="J32" s="371" t="s">
        <v>419</v>
      </c>
      <c r="K32" s="407"/>
      <c r="L32" s="407">
        <v>3</v>
      </c>
      <c r="M32" s="407">
        <v>3</v>
      </c>
    </row>
    <row r="33" spans="1:13" ht="44.25" customHeight="1" x14ac:dyDescent="0.25">
      <c r="A33" s="385" t="s">
        <v>176</v>
      </c>
      <c r="B33" s="385" t="s">
        <v>175</v>
      </c>
      <c r="C33" s="385" t="s">
        <v>183</v>
      </c>
      <c r="D33" s="366" t="s">
        <v>610</v>
      </c>
      <c r="E33" s="371" t="s">
        <v>2</v>
      </c>
      <c r="F33" s="374">
        <v>0</v>
      </c>
      <c r="G33" s="374">
        <v>31</v>
      </c>
      <c r="H33" s="374">
        <v>20</v>
      </c>
      <c r="I33" s="374">
        <v>20</v>
      </c>
      <c r="J33" s="366" t="s">
        <v>743</v>
      </c>
      <c r="K33" s="368" t="s">
        <v>967</v>
      </c>
      <c r="L33" s="368" t="s">
        <v>845</v>
      </c>
      <c r="M33" s="368" t="s">
        <v>845</v>
      </c>
    </row>
    <row r="34" spans="1:13" ht="27" customHeight="1" x14ac:dyDescent="0.25">
      <c r="A34" s="552" t="s">
        <v>176</v>
      </c>
      <c r="B34" s="552" t="s">
        <v>175</v>
      </c>
      <c r="C34" s="552" t="s">
        <v>184</v>
      </c>
      <c r="D34" s="568" t="s">
        <v>708</v>
      </c>
      <c r="E34" s="371" t="s">
        <v>2</v>
      </c>
      <c r="F34" s="374">
        <v>1.4</v>
      </c>
      <c r="G34" s="374">
        <v>40</v>
      </c>
      <c r="H34" s="374">
        <v>20</v>
      </c>
      <c r="I34" s="374">
        <v>0</v>
      </c>
      <c r="J34" s="569" t="s">
        <v>211</v>
      </c>
      <c r="K34" s="738">
        <v>1</v>
      </c>
      <c r="L34" s="738">
        <v>2</v>
      </c>
      <c r="M34" s="736"/>
    </row>
    <row r="35" spans="1:13" ht="27" customHeight="1" x14ac:dyDescent="0.25">
      <c r="A35" s="552"/>
      <c r="B35" s="552"/>
      <c r="C35" s="552"/>
      <c r="D35" s="568"/>
      <c r="E35" s="371" t="s">
        <v>5</v>
      </c>
      <c r="F35" s="374">
        <v>19.399999999999999</v>
      </c>
      <c r="G35" s="374">
        <v>100</v>
      </c>
      <c r="H35" s="374">
        <v>40</v>
      </c>
      <c r="I35" s="374">
        <v>0</v>
      </c>
      <c r="J35" s="569"/>
      <c r="K35" s="739"/>
      <c r="L35" s="739"/>
      <c r="M35" s="737"/>
    </row>
    <row r="36" spans="1:13" ht="40.5" customHeight="1" x14ac:dyDescent="0.25">
      <c r="A36" s="373" t="s">
        <v>176</v>
      </c>
      <c r="B36" s="373" t="s">
        <v>175</v>
      </c>
      <c r="C36" s="373" t="s">
        <v>185</v>
      </c>
      <c r="D36" s="371" t="s">
        <v>702</v>
      </c>
      <c r="E36" s="262" t="s">
        <v>2</v>
      </c>
      <c r="F36" s="222">
        <v>0</v>
      </c>
      <c r="G36" s="222">
        <v>6</v>
      </c>
      <c r="H36" s="222">
        <v>3</v>
      </c>
      <c r="I36" s="222">
        <v>3</v>
      </c>
      <c r="J36" s="312" t="s">
        <v>865</v>
      </c>
      <c r="K36" s="373" t="s">
        <v>3</v>
      </c>
      <c r="L36" s="373" t="s">
        <v>830</v>
      </c>
      <c r="M36" s="373" t="s">
        <v>830</v>
      </c>
    </row>
    <row r="37" spans="1:13" ht="54" customHeight="1" x14ac:dyDescent="0.25">
      <c r="A37" s="381" t="s">
        <v>176</v>
      </c>
      <c r="B37" s="381" t="s">
        <v>175</v>
      </c>
      <c r="C37" s="381" t="s">
        <v>186</v>
      </c>
      <c r="D37" s="371" t="s">
        <v>843</v>
      </c>
      <c r="E37" s="313" t="s">
        <v>2</v>
      </c>
      <c r="F37" s="374">
        <v>5.9</v>
      </c>
      <c r="G37" s="374">
        <v>12</v>
      </c>
      <c r="H37" s="374">
        <v>10</v>
      </c>
      <c r="I37" s="374">
        <v>10</v>
      </c>
      <c r="J37" s="371" t="s">
        <v>844</v>
      </c>
      <c r="K37" s="373" t="s">
        <v>845</v>
      </c>
      <c r="L37" s="373" t="s">
        <v>845</v>
      </c>
      <c r="M37" s="373" t="s">
        <v>845</v>
      </c>
    </row>
    <row r="38" spans="1:13" ht="47.25" customHeight="1" x14ac:dyDescent="0.25">
      <c r="A38" s="381" t="s">
        <v>176</v>
      </c>
      <c r="B38" s="381" t="s">
        <v>175</v>
      </c>
      <c r="C38" s="381" t="s">
        <v>21</v>
      </c>
      <c r="D38" s="371" t="s">
        <v>333</v>
      </c>
      <c r="E38" s="313" t="s">
        <v>2</v>
      </c>
      <c r="F38" s="374">
        <v>0</v>
      </c>
      <c r="G38" s="374">
        <v>0</v>
      </c>
      <c r="H38" s="374">
        <v>80</v>
      </c>
      <c r="I38" s="374">
        <v>0</v>
      </c>
      <c r="J38" s="371" t="s">
        <v>439</v>
      </c>
      <c r="K38" s="373"/>
      <c r="L38" s="373" t="s">
        <v>219</v>
      </c>
      <c r="M38" s="373"/>
    </row>
    <row r="39" spans="1:13" ht="47.25" customHeight="1" x14ac:dyDescent="0.25">
      <c r="A39" s="373" t="s">
        <v>176</v>
      </c>
      <c r="B39" s="373" t="s">
        <v>175</v>
      </c>
      <c r="C39" s="373" t="s">
        <v>3</v>
      </c>
      <c r="D39" s="371" t="s">
        <v>730</v>
      </c>
      <c r="E39" s="311" t="s">
        <v>2</v>
      </c>
      <c r="F39" s="374">
        <v>10</v>
      </c>
      <c r="G39" s="374">
        <v>15</v>
      </c>
      <c r="H39" s="374">
        <v>15</v>
      </c>
      <c r="I39" s="374">
        <v>15</v>
      </c>
      <c r="J39" s="372" t="s">
        <v>324</v>
      </c>
      <c r="K39" s="407">
        <v>1</v>
      </c>
      <c r="L39" s="407">
        <v>1</v>
      </c>
      <c r="M39" s="407">
        <v>1</v>
      </c>
    </row>
    <row r="40" spans="1:13" ht="42.75" customHeight="1" x14ac:dyDescent="0.25">
      <c r="A40" s="368" t="s">
        <v>176</v>
      </c>
      <c r="B40" s="368" t="s">
        <v>175</v>
      </c>
      <c r="C40" s="368" t="s">
        <v>10</v>
      </c>
      <c r="D40" s="366" t="s">
        <v>887</v>
      </c>
      <c r="E40" s="311" t="s">
        <v>2</v>
      </c>
      <c r="F40" s="374">
        <v>5</v>
      </c>
      <c r="G40" s="374">
        <v>40</v>
      </c>
      <c r="H40" s="374">
        <v>115</v>
      </c>
      <c r="I40" s="374">
        <v>0</v>
      </c>
      <c r="J40" s="366" t="s">
        <v>542</v>
      </c>
      <c r="K40" s="405"/>
      <c r="L40" s="405">
        <v>1</v>
      </c>
      <c r="M40" s="405"/>
    </row>
    <row r="41" spans="1:13" ht="28.5" customHeight="1" x14ac:dyDescent="0.25">
      <c r="A41" s="564" t="s">
        <v>176</v>
      </c>
      <c r="B41" s="564" t="s">
        <v>175</v>
      </c>
      <c r="C41" s="564" t="s">
        <v>6</v>
      </c>
      <c r="D41" s="568" t="s">
        <v>847</v>
      </c>
      <c r="E41" s="311" t="s">
        <v>2</v>
      </c>
      <c r="F41" s="374">
        <v>0</v>
      </c>
      <c r="G41" s="374">
        <v>20</v>
      </c>
      <c r="H41" s="374">
        <v>10</v>
      </c>
      <c r="I41" s="374">
        <v>50</v>
      </c>
      <c r="J41" s="554" t="s">
        <v>888</v>
      </c>
      <c r="K41" s="686" t="s">
        <v>889</v>
      </c>
      <c r="L41" s="686" t="s">
        <v>890</v>
      </c>
      <c r="M41" s="686" t="s">
        <v>891</v>
      </c>
    </row>
    <row r="42" spans="1:13" ht="27.75" customHeight="1" x14ac:dyDescent="0.25">
      <c r="A42" s="565"/>
      <c r="B42" s="565"/>
      <c r="C42" s="565"/>
      <c r="D42" s="568"/>
      <c r="E42" s="311" t="s">
        <v>5</v>
      </c>
      <c r="F42" s="374">
        <v>0</v>
      </c>
      <c r="G42" s="374">
        <v>41</v>
      </c>
      <c r="H42" s="374">
        <v>25</v>
      </c>
      <c r="I42" s="374">
        <v>100</v>
      </c>
      <c r="J42" s="555"/>
      <c r="K42" s="687"/>
      <c r="L42" s="687"/>
      <c r="M42" s="687"/>
    </row>
    <row r="43" spans="1:13" s="158" customFormat="1" ht="50.25" customHeight="1" x14ac:dyDescent="0.25">
      <c r="A43" s="373" t="s">
        <v>176</v>
      </c>
      <c r="B43" s="373" t="s">
        <v>175</v>
      </c>
      <c r="C43" s="373" t="s">
        <v>7</v>
      </c>
      <c r="D43" s="383" t="s">
        <v>848</v>
      </c>
      <c r="E43" s="383" t="s">
        <v>2</v>
      </c>
      <c r="F43" s="260">
        <v>0</v>
      </c>
      <c r="G43" s="260">
        <v>40</v>
      </c>
      <c r="H43" s="260">
        <v>0</v>
      </c>
      <c r="I43" s="260">
        <v>0</v>
      </c>
      <c r="J43" s="372" t="s">
        <v>849</v>
      </c>
      <c r="K43" s="372">
        <v>2</v>
      </c>
      <c r="L43" s="372"/>
      <c r="M43" s="372"/>
    </row>
    <row r="44" spans="1:13" s="363" customFormat="1" ht="53.25" customHeight="1" x14ac:dyDescent="0.25">
      <c r="A44" s="373" t="s">
        <v>176</v>
      </c>
      <c r="B44" s="373" t="s">
        <v>175</v>
      </c>
      <c r="C44" s="373" t="s">
        <v>8</v>
      </c>
      <c r="D44" s="383" t="s">
        <v>968</v>
      </c>
      <c r="E44" s="383" t="s">
        <v>2</v>
      </c>
      <c r="F44" s="260">
        <v>0</v>
      </c>
      <c r="G44" s="260">
        <v>40</v>
      </c>
      <c r="H44" s="260">
        <v>40</v>
      </c>
      <c r="I44" s="260">
        <v>40</v>
      </c>
      <c r="J44" s="372" t="s">
        <v>969</v>
      </c>
      <c r="K44" s="372">
        <v>2</v>
      </c>
      <c r="L44" s="372">
        <v>2</v>
      </c>
      <c r="M44" s="372">
        <v>2</v>
      </c>
    </row>
    <row r="45" spans="1:13" ht="24.75" customHeight="1" x14ac:dyDescent="0.25">
      <c r="A45" s="10" t="s">
        <v>176</v>
      </c>
      <c r="B45" s="422" t="s">
        <v>175</v>
      </c>
      <c r="C45" s="699" t="s">
        <v>167</v>
      </c>
      <c r="D45" s="699"/>
      <c r="E45" s="699"/>
      <c r="F45" s="93">
        <f>SUM(F22:F44)</f>
        <v>364.29999999999995</v>
      </c>
      <c r="G45" s="93">
        <f t="shared" ref="G45:I45" si="1">SUM(G22:G44)</f>
        <v>895.5</v>
      </c>
      <c r="H45" s="93">
        <f t="shared" si="1"/>
        <v>534</v>
      </c>
      <c r="I45" s="93">
        <f t="shared" si="1"/>
        <v>354</v>
      </c>
      <c r="J45" s="269"/>
      <c r="K45" s="265"/>
      <c r="L45" s="265"/>
      <c r="M45" s="265"/>
    </row>
    <row r="46" spans="1:13" ht="23.25" customHeight="1" x14ac:dyDescent="0.25">
      <c r="A46" s="10" t="s">
        <v>176</v>
      </c>
      <c r="B46" s="422" t="s">
        <v>176</v>
      </c>
      <c r="C46" s="741" t="s">
        <v>367</v>
      </c>
      <c r="D46" s="742"/>
      <c r="E46" s="742"/>
      <c r="F46" s="742"/>
      <c r="G46" s="742"/>
      <c r="H46" s="742"/>
      <c r="I46" s="742"/>
      <c r="J46" s="743"/>
      <c r="K46" s="265"/>
      <c r="L46" s="265"/>
      <c r="M46" s="265"/>
    </row>
    <row r="47" spans="1:13" ht="28.5" customHeight="1" x14ac:dyDescent="0.25">
      <c r="A47" s="744" t="s">
        <v>176</v>
      </c>
      <c r="B47" s="744" t="s">
        <v>176</v>
      </c>
      <c r="C47" s="744" t="s">
        <v>175</v>
      </c>
      <c r="D47" s="568" t="s">
        <v>892</v>
      </c>
      <c r="E47" s="262" t="s">
        <v>2</v>
      </c>
      <c r="F47" s="260">
        <v>15.1</v>
      </c>
      <c r="G47" s="260">
        <v>130</v>
      </c>
      <c r="H47" s="260">
        <v>30</v>
      </c>
      <c r="I47" s="260">
        <v>0</v>
      </c>
      <c r="J47" s="721" t="s">
        <v>884</v>
      </c>
      <c r="K47" s="691">
        <v>100</v>
      </c>
      <c r="L47" s="552" t="s">
        <v>213</v>
      </c>
      <c r="M47" s="552"/>
    </row>
    <row r="48" spans="1:13" ht="27" customHeight="1" x14ac:dyDescent="0.25">
      <c r="A48" s="744"/>
      <c r="B48" s="744"/>
      <c r="C48" s="744"/>
      <c r="D48" s="568"/>
      <c r="E48" s="371" t="s">
        <v>5</v>
      </c>
      <c r="F48" s="260">
        <v>0.7</v>
      </c>
      <c r="G48" s="260">
        <v>0</v>
      </c>
      <c r="H48" s="260">
        <v>0</v>
      </c>
      <c r="I48" s="260">
        <v>0</v>
      </c>
      <c r="J48" s="721"/>
      <c r="K48" s="552"/>
      <c r="L48" s="552"/>
      <c r="M48" s="552"/>
    </row>
    <row r="49" spans="1:13" ht="18.75" customHeight="1" x14ac:dyDescent="0.25">
      <c r="A49" s="552" t="s">
        <v>176</v>
      </c>
      <c r="B49" s="552" t="s">
        <v>176</v>
      </c>
      <c r="C49" s="552" t="s">
        <v>176</v>
      </c>
      <c r="D49" s="568" t="s">
        <v>438</v>
      </c>
      <c r="E49" s="371" t="s">
        <v>2</v>
      </c>
      <c r="F49" s="260">
        <v>2.2999999999999998</v>
      </c>
      <c r="G49" s="260">
        <v>3.5</v>
      </c>
      <c r="H49" s="260">
        <v>0</v>
      </c>
      <c r="I49" s="260">
        <v>0</v>
      </c>
      <c r="J49" s="568" t="s">
        <v>365</v>
      </c>
      <c r="K49" s="691">
        <v>2</v>
      </c>
      <c r="L49" s="691"/>
      <c r="M49" s="691"/>
    </row>
    <row r="50" spans="1:13" ht="18.75" customHeight="1" x14ac:dyDescent="0.25">
      <c r="A50" s="552"/>
      <c r="B50" s="552"/>
      <c r="C50" s="552"/>
      <c r="D50" s="568"/>
      <c r="E50" s="371" t="s">
        <v>4</v>
      </c>
      <c r="F50" s="260">
        <v>25.4</v>
      </c>
      <c r="G50" s="260">
        <v>33</v>
      </c>
      <c r="H50" s="260">
        <v>0</v>
      </c>
      <c r="I50" s="260">
        <v>0</v>
      </c>
      <c r="J50" s="568"/>
      <c r="K50" s="691"/>
      <c r="L50" s="691"/>
      <c r="M50" s="691"/>
    </row>
    <row r="51" spans="1:13" ht="18.75" customHeight="1" x14ac:dyDescent="0.25">
      <c r="A51" s="552"/>
      <c r="B51" s="552"/>
      <c r="C51" s="552"/>
      <c r="D51" s="568"/>
      <c r="E51" s="371" t="s">
        <v>0</v>
      </c>
      <c r="F51" s="260">
        <v>2.2999999999999998</v>
      </c>
      <c r="G51" s="260">
        <v>3.5</v>
      </c>
      <c r="H51" s="260">
        <v>0</v>
      </c>
      <c r="I51" s="260">
        <v>0</v>
      </c>
      <c r="J51" s="568"/>
      <c r="K51" s="691"/>
      <c r="L51" s="691"/>
      <c r="M51" s="691"/>
    </row>
    <row r="52" spans="1:13" ht="31.5" customHeight="1" x14ac:dyDescent="0.25">
      <c r="A52" s="314" t="s">
        <v>176</v>
      </c>
      <c r="B52" s="314" t="s">
        <v>176</v>
      </c>
      <c r="C52" s="314" t="s">
        <v>177</v>
      </c>
      <c r="D52" s="266" t="s">
        <v>765</v>
      </c>
      <c r="E52" s="371" t="s">
        <v>2</v>
      </c>
      <c r="F52" s="260">
        <v>0</v>
      </c>
      <c r="G52" s="317">
        <v>10</v>
      </c>
      <c r="H52" s="317">
        <v>10</v>
      </c>
      <c r="I52" s="317">
        <v>10</v>
      </c>
      <c r="J52" s="264" t="s">
        <v>766</v>
      </c>
      <c r="K52" s="266">
        <v>9</v>
      </c>
      <c r="L52" s="266">
        <v>9</v>
      </c>
      <c r="M52" s="266">
        <v>9</v>
      </c>
    </row>
    <row r="53" spans="1:13" ht="49.5" customHeight="1" x14ac:dyDescent="0.25">
      <c r="A53" s="315" t="s">
        <v>176</v>
      </c>
      <c r="B53" s="315" t="s">
        <v>176</v>
      </c>
      <c r="C53" s="315" t="s">
        <v>178</v>
      </c>
      <c r="D53" s="371" t="s">
        <v>703</v>
      </c>
      <c r="E53" s="371" t="s">
        <v>2</v>
      </c>
      <c r="F53" s="260">
        <v>0</v>
      </c>
      <c r="G53" s="317">
        <v>20</v>
      </c>
      <c r="H53" s="317">
        <v>100</v>
      </c>
      <c r="I53" s="317">
        <v>100</v>
      </c>
      <c r="J53" s="316" t="s">
        <v>682</v>
      </c>
      <c r="K53" s="373" t="s">
        <v>665</v>
      </c>
      <c r="L53" s="373" t="s">
        <v>935</v>
      </c>
      <c r="M53" s="373" t="s">
        <v>935</v>
      </c>
    </row>
    <row r="54" spans="1:13" ht="34.5" customHeight="1" x14ac:dyDescent="0.25">
      <c r="A54" s="315" t="s">
        <v>176</v>
      </c>
      <c r="B54" s="315" t="s">
        <v>176</v>
      </c>
      <c r="C54" s="315" t="s">
        <v>179</v>
      </c>
      <c r="D54" s="371" t="s">
        <v>514</v>
      </c>
      <c r="E54" s="371" t="s">
        <v>2</v>
      </c>
      <c r="F54" s="260">
        <v>0</v>
      </c>
      <c r="G54" s="317">
        <v>0</v>
      </c>
      <c r="H54" s="317">
        <v>0</v>
      </c>
      <c r="I54" s="317">
        <v>20</v>
      </c>
      <c r="J54" s="316" t="s">
        <v>611</v>
      </c>
      <c r="K54" s="373"/>
      <c r="L54" s="373"/>
      <c r="M54" s="373" t="s">
        <v>219</v>
      </c>
    </row>
    <row r="55" spans="1:13" ht="17.25" customHeight="1" x14ac:dyDescent="0.25">
      <c r="A55" s="10" t="s">
        <v>176</v>
      </c>
      <c r="B55" s="422" t="s">
        <v>176</v>
      </c>
      <c r="C55" s="699" t="s">
        <v>167</v>
      </c>
      <c r="D55" s="699"/>
      <c r="E55" s="699"/>
      <c r="F55" s="93">
        <f>SUM(F47:F54)</f>
        <v>45.8</v>
      </c>
      <c r="G55" s="93">
        <f>SUM(G47:G54)</f>
        <v>200</v>
      </c>
      <c r="H55" s="93">
        <f>SUM(H47:H54)</f>
        <v>140</v>
      </c>
      <c r="I55" s="93">
        <f>SUM(I47:I54)</f>
        <v>130</v>
      </c>
      <c r="J55" s="318"/>
      <c r="K55" s="265"/>
      <c r="L55" s="265"/>
      <c r="M55" s="265"/>
    </row>
    <row r="56" spans="1:13" ht="18.75" customHeight="1" x14ac:dyDescent="0.25">
      <c r="A56" s="10" t="s">
        <v>185</v>
      </c>
      <c r="B56" s="699" t="s">
        <v>168</v>
      </c>
      <c r="C56" s="699"/>
      <c r="D56" s="699"/>
      <c r="E56" s="699"/>
      <c r="F56" s="93">
        <f>+F55+F45</f>
        <v>410.09999999999997</v>
      </c>
      <c r="G56" s="93">
        <f>+G55+G45</f>
        <v>1095.5</v>
      </c>
      <c r="H56" s="93">
        <f>+H55+H45</f>
        <v>674</v>
      </c>
      <c r="I56" s="93">
        <f>+I55+I45</f>
        <v>484</v>
      </c>
      <c r="J56" s="269"/>
      <c r="K56" s="265"/>
      <c r="L56" s="265"/>
      <c r="M56" s="265"/>
    </row>
    <row r="57" spans="1:13" ht="17.25" customHeight="1" x14ac:dyDescent="0.25">
      <c r="A57" s="757" t="s">
        <v>169</v>
      </c>
      <c r="B57" s="757"/>
      <c r="C57" s="757"/>
      <c r="D57" s="757"/>
      <c r="E57" s="757"/>
      <c r="F57" s="224">
        <f>+F56+F19</f>
        <v>469.09999999999997</v>
      </c>
      <c r="G57" s="224">
        <f>+G56+G19</f>
        <v>1173.5</v>
      </c>
      <c r="H57" s="224">
        <f>+H56+H19</f>
        <v>767</v>
      </c>
      <c r="I57" s="224">
        <f>+I56+I19</f>
        <v>557</v>
      </c>
      <c r="J57" s="150"/>
    </row>
    <row r="58" spans="1:13" ht="17.25" customHeight="1" x14ac:dyDescent="0.25">
      <c r="A58" s="764" t="s">
        <v>190</v>
      </c>
      <c r="B58" s="765"/>
      <c r="C58" s="765"/>
      <c r="D58" s="765"/>
      <c r="E58" s="766"/>
      <c r="F58" s="374"/>
      <c r="G58" s="374"/>
      <c r="H58" s="374"/>
      <c r="I58" s="374"/>
      <c r="J58" s="150"/>
    </row>
    <row r="59" spans="1:13" x14ac:dyDescent="0.25">
      <c r="A59" s="761" t="s">
        <v>20</v>
      </c>
      <c r="B59" s="762"/>
      <c r="C59" s="762"/>
      <c r="D59" s="762"/>
      <c r="E59" s="763"/>
      <c r="F59" s="219">
        <f t="shared" ref="F59:I59" si="2">SUM(F60:F65)</f>
        <v>267.5</v>
      </c>
      <c r="G59" s="219">
        <f t="shared" si="2"/>
        <v>721</v>
      </c>
      <c r="H59" s="219">
        <f t="shared" si="2"/>
        <v>689</v>
      </c>
      <c r="I59" s="219">
        <f t="shared" si="2"/>
        <v>444</v>
      </c>
      <c r="J59" s="150"/>
    </row>
    <row r="60" spans="1:13" ht="14.25" customHeight="1" x14ac:dyDescent="0.25">
      <c r="A60" s="754" t="s">
        <v>128</v>
      </c>
      <c r="B60" s="755"/>
      <c r="C60" s="755"/>
      <c r="D60" s="755"/>
      <c r="E60" s="756"/>
      <c r="F60" s="120">
        <f>+F54+F53+F52+F49+F47+F41+F40+F39+F38+F37+F36+F34+F33+F32+F31+F29+F27+F26+F24+F23+F22+F12+F43+F44</f>
        <v>267.5</v>
      </c>
      <c r="G60" s="120">
        <f t="shared" ref="G60:I60" si="3">+G54+G53+G52+G49+G47+G41+G40+G39+G38+G37+G36+G34+G33+G32+G31+G29+G27+G26+G24+G23+G22+G12+G43+G44</f>
        <v>721</v>
      </c>
      <c r="H60" s="120">
        <f t="shared" si="3"/>
        <v>689</v>
      </c>
      <c r="I60" s="120">
        <f t="shared" si="3"/>
        <v>444</v>
      </c>
      <c r="J60" s="150"/>
    </row>
    <row r="61" spans="1:13" ht="15" customHeight="1" x14ac:dyDescent="0.25">
      <c r="A61" s="754" t="s">
        <v>205</v>
      </c>
      <c r="B61" s="755"/>
      <c r="C61" s="755"/>
      <c r="D61" s="755"/>
      <c r="E61" s="756"/>
      <c r="F61" s="50"/>
      <c r="G61" s="50"/>
      <c r="H61" s="50"/>
      <c r="I61" s="50"/>
      <c r="J61" s="150"/>
    </row>
    <row r="62" spans="1:13" ht="14.25" customHeight="1" x14ac:dyDescent="0.25">
      <c r="A62" s="754" t="s">
        <v>129</v>
      </c>
      <c r="B62" s="755"/>
      <c r="C62" s="755"/>
      <c r="D62" s="755"/>
      <c r="E62" s="756"/>
      <c r="F62" s="50"/>
      <c r="G62" s="50"/>
      <c r="H62" s="50"/>
      <c r="I62" s="50"/>
      <c r="J62" s="150"/>
    </row>
    <row r="63" spans="1:13" ht="15" customHeight="1" x14ac:dyDescent="0.25">
      <c r="A63" s="754" t="s">
        <v>130</v>
      </c>
      <c r="B63" s="755"/>
      <c r="C63" s="755"/>
      <c r="D63" s="755"/>
      <c r="E63" s="756"/>
      <c r="F63" s="50"/>
      <c r="G63" s="50"/>
      <c r="H63" s="50"/>
      <c r="I63" s="50"/>
      <c r="J63" s="150"/>
    </row>
    <row r="64" spans="1:13" ht="14.25" customHeight="1" x14ac:dyDescent="0.25">
      <c r="A64" s="754" t="s">
        <v>133</v>
      </c>
      <c r="B64" s="755"/>
      <c r="C64" s="755"/>
      <c r="D64" s="755"/>
      <c r="E64" s="756"/>
      <c r="F64" s="121"/>
      <c r="G64" s="121"/>
      <c r="H64" s="121"/>
      <c r="I64" s="121"/>
      <c r="J64" s="150"/>
    </row>
    <row r="65" spans="1:10" x14ac:dyDescent="0.25">
      <c r="A65" s="754" t="s">
        <v>134</v>
      </c>
      <c r="B65" s="755"/>
      <c r="C65" s="755"/>
      <c r="D65" s="755"/>
      <c r="E65" s="756"/>
      <c r="F65" s="121"/>
      <c r="G65" s="121"/>
      <c r="H65" s="121"/>
      <c r="I65" s="121"/>
      <c r="J65" s="150"/>
    </row>
    <row r="66" spans="1:10" x14ac:dyDescent="0.25">
      <c r="A66" s="758" t="s">
        <v>19</v>
      </c>
      <c r="B66" s="759"/>
      <c r="C66" s="759"/>
      <c r="D66" s="759"/>
      <c r="E66" s="760"/>
      <c r="F66" s="219">
        <f t="shared" ref="F66:I66" si="4">SUM(F67:F70)</f>
        <v>201.60000000000002</v>
      </c>
      <c r="G66" s="219">
        <f t="shared" si="4"/>
        <v>452.5</v>
      </c>
      <c r="H66" s="219">
        <f t="shared" si="4"/>
        <v>78</v>
      </c>
      <c r="I66" s="219">
        <f t="shared" si="4"/>
        <v>113</v>
      </c>
      <c r="J66" s="150"/>
    </row>
    <row r="67" spans="1:10" ht="15.75" customHeight="1" x14ac:dyDescent="0.25">
      <c r="A67" s="754" t="s">
        <v>131</v>
      </c>
      <c r="B67" s="755"/>
      <c r="C67" s="755"/>
      <c r="D67" s="755"/>
      <c r="E67" s="756"/>
      <c r="F67" s="121">
        <f>+F50+F30+F28</f>
        <v>173.20000000000002</v>
      </c>
      <c r="G67" s="121">
        <f t="shared" ref="G67:I67" si="5">+G50+G30+G28</f>
        <v>295</v>
      </c>
      <c r="H67" s="121">
        <f t="shared" si="5"/>
        <v>0</v>
      </c>
      <c r="I67" s="121">
        <f t="shared" si="5"/>
        <v>0</v>
      </c>
      <c r="J67" s="150"/>
    </row>
    <row r="68" spans="1:10" ht="14.25" customHeight="1" x14ac:dyDescent="0.25">
      <c r="A68" s="754" t="s">
        <v>132</v>
      </c>
      <c r="B68" s="755"/>
      <c r="C68" s="755"/>
      <c r="D68" s="755"/>
      <c r="E68" s="756"/>
      <c r="F68" s="121">
        <f>+F48+F42+F35</f>
        <v>20.099999999999998</v>
      </c>
      <c r="G68" s="121">
        <f>+G48+G42+G35</f>
        <v>141</v>
      </c>
      <c r="H68" s="121">
        <f>+H48+H42+H35</f>
        <v>65</v>
      </c>
      <c r="I68" s="121">
        <f>+I48+I42+I35</f>
        <v>100</v>
      </c>
      <c r="J68" s="150"/>
    </row>
    <row r="69" spans="1:10" ht="12.75" customHeight="1" x14ac:dyDescent="0.25">
      <c r="A69" s="754" t="s">
        <v>135</v>
      </c>
      <c r="B69" s="755"/>
      <c r="C69" s="755"/>
      <c r="D69" s="755"/>
      <c r="E69" s="756"/>
      <c r="F69" s="121">
        <f>+F25+F15</f>
        <v>6</v>
      </c>
      <c r="G69" s="121">
        <f>+G25+G15</f>
        <v>13</v>
      </c>
      <c r="H69" s="121">
        <f>+H25+H15</f>
        <v>13</v>
      </c>
      <c r="I69" s="121">
        <f>+I25+I15</f>
        <v>13</v>
      </c>
      <c r="J69" s="150"/>
    </row>
    <row r="70" spans="1:10" ht="13.5" customHeight="1" x14ac:dyDescent="0.25">
      <c r="A70" s="754" t="s">
        <v>136</v>
      </c>
      <c r="B70" s="755"/>
      <c r="C70" s="755"/>
      <c r="D70" s="755"/>
      <c r="E70" s="756"/>
      <c r="F70" s="121">
        <f t="shared" ref="F70:I70" si="6">+F51</f>
        <v>2.2999999999999998</v>
      </c>
      <c r="G70" s="121">
        <f t="shared" si="6"/>
        <v>3.5</v>
      </c>
      <c r="H70" s="121">
        <f t="shared" si="6"/>
        <v>0</v>
      </c>
      <c r="I70" s="121">
        <f t="shared" si="6"/>
        <v>0</v>
      </c>
      <c r="J70" s="150"/>
    </row>
    <row r="71" spans="1:10" x14ac:dyDescent="0.25">
      <c r="A71" s="541"/>
      <c r="B71" s="541"/>
      <c r="C71" s="541"/>
      <c r="D71" s="541"/>
      <c r="E71" s="541"/>
      <c r="F71" s="541"/>
      <c r="G71" s="541"/>
      <c r="H71" s="541"/>
      <c r="I71" s="541"/>
      <c r="J71" s="150"/>
    </row>
  </sheetData>
  <mergeCells count="117">
    <mergeCell ref="A71:I71"/>
    <mergeCell ref="A70:E70"/>
    <mergeCell ref="A68:E68"/>
    <mergeCell ref="A67:E67"/>
    <mergeCell ref="A69:E69"/>
    <mergeCell ref="A66:E66"/>
    <mergeCell ref="A63:E63"/>
    <mergeCell ref="A59:E59"/>
    <mergeCell ref="A58:E58"/>
    <mergeCell ref="A65:E65"/>
    <mergeCell ref="A62:E62"/>
    <mergeCell ref="A60:E60"/>
    <mergeCell ref="A64:E64"/>
    <mergeCell ref="A47:A48"/>
    <mergeCell ref="A24:A25"/>
    <mergeCell ref="M27:M28"/>
    <mergeCell ref="C55:E55"/>
    <mergeCell ref="A61:E61"/>
    <mergeCell ref="B56:E56"/>
    <mergeCell ref="A57:E57"/>
    <mergeCell ref="K49:K51"/>
    <mergeCell ref="A49:A51"/>
    <mergeCell ref="C49:C51"/>
    <mergeCell ref="B49:B51"/>
    <mergeCell ref="D29:D30"/>
    <mergeCell ref="B29:B30"/>
    <mergeCell ref="C27:C28"/>
    <mergeCell ref="A27:A28"/>
    <mergeCell ref="J47:J48"/>
    <mergeCell ref="J49:J51"/>
    <mergeCell ref="B47:B48"/>
    <mergeCell ref="A29:A30"/>
    <mergeCell ref="K29:K30"/>
    <mergeCell ref="D34:D35"/>
    <mergeCell ref="B34:B35"/>
    <mergeCell ref="A41:A42"/>
    <mergeCell ref="B24:B25"/>
    <mergeCell ref="C45:E45"/>
    <mergeCell ref="K1:M1"/>
    <mergeCell ref="M13:M14"/>
    <mergeCell ref="J13:J14"/>
    <mergeCell ref="B10:J10"/>
    <mergeCell ref="B4:B8"/>
    <mergeCell ref="M6:M8"/>
    <mergeCell ref="G4:G8"/>
    <mergeCell ref="K6:K8"/>
    <mergeCell ref="K13:K14"/>
    <mergeCell ref="J4:M4"/>
    <mergeCell ref="K5:M5"/>
    <mergeCell ref="A9:J9"/>
    <mergeCell ref="J5:J8"/>
    <mergeCell ref="G12:G14"/>
    <mergeCell ref="A2:M2"/>
    <mergeCell ref="A4:A8"/>
    <mergeCell ref="A12:A17"/>
    <mergeCell ref="H4:H8"/>
    <mergeCell ref="H15:H17"/>
    <mergeCell ref="E4:E8"/>
    <mergeCell ref="C12:C17"/>
    <mergeCell ref="H12:H14"/>
    <mergeCell ref="F4:F8"/>
    <mergeCell ref="B41:B42"/>
    <mergeCell ref="C41:C42"/>
    <mergeCell ref="A34:A35"/>
    <mergeCell ref="D41:D42"/>
    <mergeCell ref="B27:B28"/>
    <mergeCell ref="C4:C8"/>
    <mergeCell ref="E15:E17"/>
    <mergeCell ref="C18:E18"/>
    <mergeCell ref="C24:C25"/>
    <mergeCell ref="D27:D28"/>
    <mergeCell ref="J3:M3"/>
    <mergeCell ref="L13:L14"/>
    <mergeCell ref="M24:M25"/>
    <mergeCell ref="L24:L25"/>
    <mergeCell ref="L6:L8"/>
    <mergeCell ref="C29:C30"/>
    <mergeCell ref="C11:J11"/>
    <mergeCell ref="I4:I8"/>
    <mergeCell ref="E12:E14"/>
    <mergeCell ref="B20:J20"/>
    <mergeCell ref="C21:J21"/>
    <mergeCell ref="I15:I17"/>
    <mergeCell ref="G15:G17"/>
    <mergeCell ref="F15:F17"/>
    <mergeCell ref="D4:D8"/>
    <mergeCell ref="J24:J25"/>
    <mergeCell ref="I12:I14"/>
    <mergeCell ref="B19:E19"/>
    <mergeCell ref="B12:B17"/>
    <mergeCell ref="D24:D25"/>
    <mergeCell ref="K24:K25"/>
    <mergeCell ref="F12:F14"/>
    <mergeCell ref="M49:M51"/>
    <mergeCell ref="J29:J30"/>
    <mergeCell ref="K41:K42"/>
    <mergeCell ref="L49:L51"/>
    <mergeCell ref="M29:M30"/>
    <mergeCell ref="M34:M35"/>
    <mergeCell ref="K34:K35"/>
    <mergeCell ref="K27:K28"/>
    <mergeCell ref="J34:J35"/>
    <mergeCell ref="C46:J46"/>
    <mergeCell ref="D49:D51"/>
    <mergeCell ref="K47:K48"/>
    <mergeCell ref="C47:C48"/>
    <mergeCell ref="J41:J42"/>
    <mergeCell ref="L27:L28"/>
    <mergeCell ref="L29:L30"/>
    <mergeCell ref="L34:L35"/>
    <mergeCell ref="L47:L48"/>
    <mergeCell ref="L41:L42"/>
    <mergeCell ref="M41:M42"/>
    <mergeCell ref="C34:C35"/>
    <mergeCell ref="J27:J28"/>
    <mergeCell ref="M47:M48"/>
    <mergeCell ref="D47:D48"/>
  </mergeCells>
  <phoneticPr fontId="17" type="noConversion"/>
  <pageMargins left="0.19685039370078741" right="0.19685039370078741" top="0.51181102362204722" bottom="0.19685039370078741" header="0" footer="0"/>
  <pageSetup paperSize="9" scale="9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8"/>
  <sheetViews>
    <sheetView zoomScale="85" zoomScaleNormal="85" workbookViewId="0">
      <pane ySplit="8" topLeftCell="A9" activePane="bottomLeft" state="frozen"/>
      <selection activeCell="H15" sqref="H15:H17"/>
      <selection pane="bottomLeft" activeCell="D4" sqref="D4:D8"/>
    </sheetView>
  </sheetViews>
  <sheetFormatPr defaultColWidth="9.109375" defaultRowHeight="13.2" x14ac:dyDescent="0.25"/>
  <cols>
    <col min="1" max="1" width="3.44140625" style="14" customWidth="1"/>
    <col min="2" max="2" width="3.6640625" style="14" customWidth="1"/>
    <col min="3" max="3" width="3.44140625" style="14" customWidth="1"/>
    <col min="4" max="4" width="37.33203125" style="13" customWidth="1"/>
    <col min="5" max="5" width="9.6640625" style="13" customWidth="1"/>
    <col min="6" max="9" width="12.6640625" style="13" customWidth="1"/>
    <col min="10" max="10" width="29.109375" style="18" customWidth="1"/>
    <col min="11" max="13" width="7" style="53" customWidth="1"/>
    <col min="14" max="16384" width="9.109375" style="13"/>
  </cols>
  <sheetData>
    <row r="1" spans="1:13" ht="21" customHeight="1" x14ac:dyDescent="0.25">
      <c r="A1" s="101"/>
      <c r="B1" s="101"/>
      <c r="C1" s="101"/>
      <c r="D1" s="60"/>
      <c r="E1" s="60"/>
      <c r="F1" s="60"/>
      <c r="G1" s="60"/>
      <c r="H1" s="60"/>
      <c r="I1" s="60"/>
      <c r="J1" s="102"/>
      <c r="K1" s="573" t="s">
        <v>978</v>
      </c>
      <c r="L1" s="573"/>
      <c r="M1" s="573"/>
    </row>
    <row r="2" spans="1:13" ht="27" customHeight="1" x14ac:dyDescent="0.25">
      <c r="A2" s="823" t="s">
        <v>827</v>
      </c>
      <c r="B2" s="823"/>
      <c r="C2" s="823"/>
      <c r="D2" s="823"/>
      <c r="E2" s="823"/>
      <c r="F2" s="823"/>
      <c r="G2" s="823"/>
      <c r="H2" s="823"/>
      <c r="I2" s="823"/>
      <c r="J2" s="823"/>
      <c r="K2" s="823"/>
      <c r="L2" s="823"/>
      <c r="M2" s="823"/>
    </row>
    <row r="3" spans="1:13" x14ac:dyDescent="0.25">
      <c r="A3" s="103"/>
      <c r="B3" s="103"/>
      <c r="C3" s="104"/>
      <c r="D3" s="105"/>
      <c r="E3" s="106"/>
      <c r="F3" s="106"/>
      <c r="G3" s="106"/>
      <c r="H3" s="106"/>
      <c r="I3" s="106"/>
      <c r="J3" s="745" t="s">
        <v>276</v>
      </c>
      <c r="K3" s="745"/>
      <c r="L3" s="745"/>
      <c r="M3" s="745"/>
    </row>
    <row r="4" spans="1:13" ht="28.5" customHeight="1" x14ac:dyDescent="0.25">
      <c r="A4" s="578" t="s">
        <v>161</v>
      </c>
      <c r="B4" s="578" t="s">
        <v>162</v>
      </c>
      <c r="C4" s="578" t="s">
        <v>163</v>
      </c>
      <c r="D4" s="579" t="s">
        <v>164</v>
      </c>
      <c r="E4" s="578" t="s">
        <v>160</v>
      </c>
      <c r="F4" s="556" t="s">
        <v>783</v>
      </c>
      <c r="G4" s="556" t="s">
        <v>456</v>
      </c>
      <c r="H4" s="556" t="s">
        <v>686</v>
      </c>
      <c r="I4" s="556" t="s">
        <v>781</v>
      </c>
      <c r="J4" s="706" t="s">
        <v>165</v>
      </c>
      <c r="K4" s="707"/>
      <c r="L4" s="707"/>
      <c r="M4" s="708"/>
    </row>
    <row r="5" spans="1:13" ht="13.5" customHeight="1" x14ac:dyDescent="0.25">
      <c r="A5" s="578"/>
      <c r="B5" s="578"/>
      <c r="C5" s="578"/>
      <c r="D5" s="579"/>
      <c r="E5" s="578"/>
      <c r="F5" s="556"/>
      <c r="G5" s="556"/>
      <c r="H5" s="556"/>
      <c r="I5" s="556"/>
      <c r="J5" s="556" t="s">
        <v>166</v>
      </c>
      <c r="K5" s="707"/>
      <c r="L5" s="707"/>
      <c r="M5" s="708"/>
    </row>
    <row r="6" spans="1:13" ht="32.25" customHeight="1" x14ac:dyDescent="0.25">
      <c r="A6" s="578"/>
      <c r="B6" s="578"/>
      <c r="C6" s="578"/>
      <c r="D6" s="579"/>
      <c r="E6" s="578"/>
      <c r="F6" s="556"/>
      <c r="G6" s="556"/>
      <c r="H6" s="556"/>
      <c r="I6" s="556"/>
      <c r="J6" s="556"/>
      <c r="K6" s="542" t="s">
        <v>457</v>
      </c>
      <c r="L6" s="542" t="s">
        <v>687</v>
      </c>
      <c r="M6" s="542" t="s">
        <v>782</v>
      </c>
    </row>
    <row r="7" spans="1:13" ht="28.5" customHeight="1" x14ac:dyDescent="0.25">
      <c r="A7" s="578"/>
      <c r="B7" s="578"/>
      <c r="C7" s="578"/>
      <c r="D7" s="579"/>
      <c r="E7" s="578"/>
      <c r="F7" s="556"/>
      <c r="G7" s="556"/>
      <c r="H7" s="556"/>
      <c r="I7" s="556"/>
      <c r="J7" s="556"/>
      <c r="K7" s="542"/>
      <c r="L7" s="542"/>
      <c r="M7" s="542"/>
    </row>
    <row r="8" spans="1:13" ht="12.75" customHeight="1" x14ac:dyDescent="0.25">
      <c r="A8" s="578"/>
      <c r="B8" s="578"/>
      <c r="C8" s="578"/>
      <c r="D8" s="579"/>
      <c r="E8" s="578"/>
      <c r="F8" s="556"/>
      <c r="G8" s="556"/>
      <c r="H8" s="556"/>
      <c r="I8" s="556"/>
      <c r="J8" s="556"/>
      <c r="K8" s="542"/>
      <c r="L8" s="542"/>
      <c r="M8" s="542"/>
    </row>
    <row r="9" spans="1:13" ht="30" customHeight="1" x14ac:dyDescent="0.25">
      <c r="A9" s="577" t="s">
        <v>310</v>
      </c>
      <c r="B9" s="577"/>
      <c r="C9" s="577"/>
      <c r="D9" s="577"/>
      <c r="E9" s="577"/>
      <c r="F9" s="577"/>
      <c r="G9" s="577"/>
      <c r="H9" s="577"/>
      <c r="I9" s="577"/>
      <c r="J9" s="577"/>
      <c r="K9" s="379"/>
      <c r="L9" s="379"/>
      <c r="M9" s="379"/>
    </row>
    <row r="10" spans="1:13" ht="21.75" customHeight="1" x14ac:dyDescent="0.25">
      <c r="A10" s="813" t="s">
        <v>565</v>
      </c>
      <c r="B10" s="813"/>
      <c r="C10" s="813"/>
      <c r="D10" s="813"/>
      <c r="E10" s="813"/>
      <c r="F10" s="813"/>
      <c r="G10" s="813"/>
      <c r="H10" s="813"/>
      <c r="I10" s="813"/>
      <c r="J10" s="813"/>
      <c r="K10" s="421"/>
      <c r="L10" s="421"/>
      <c r="M10" s="421"/>
    </row>
    <row r="11" spans="1:13" ht="27" customHeight="1" x14ac:dyDescent="0.25">
      <c r="A11" s="767" t="s">
        <v>601</v>
      </c>
      <c r="B11" s="768"/>
      <c r="C11" s="768"/>
      <c r="D11" s="768"/>
      <c r="E11" s="768"/>
      <c r="F11" s="768"/>
      <c r="G11" s="768"/>
      <c r="H11" s="768"/>
      <c r="I11" s="768"/>
      <c r="J11" s="768"/>
      <c r="K11" s="768"/>
      <c r="L11" s="768"/>
      <c r="M11" s="769"/>
    </row>
    <row r="12" spans="1:13" ht="39.75" customHeight="1" x14ac:dyDescent="0.25">
      <c r="A12" s="32" t="s">
        <v>175</v>
      </c>
      <c r="B12" s="32" t="s">
        <v>175</v>
      </c>
      <c r="C12" s="373" t="s">
        <v>175</v>
      </c>
      <c r="D12" s="25" t="s">
        <v>869</v>
      </c>
      <c r="E12" s="262" t="s">
        <v>2</v>
      </c>
      <c r="F12" s="374">
        <v>44.5</v>
      </c>
      <c r="G12" s="374">
        <v>65</v>
      </c>
      <c r="H12" s="374">
        <v>65</v>
      </c>
      <c r="I12" s="374">
        <v>65</v>
      </c>
      <c r="J12" s="372" t="s">
        <v>214</v>
      </c>
      <c r="K12" s="375">
        <v>50</v>
      </c>
      <c r="L12" s="375">
        <v>50</v>
      </c>
      <c r="M12" s="375">
        <v>50</v>
      </c>
    </row>
    <row r="13" spans="1:13" ht="48.75" customHeight="1" x14ac:dyDescent="0.25">
      <c r="A13" s="383" t="s">
        <v>175</v>
      </c>
      <c r="B13" s="383" t="s">
        <v>175</v>
      </c>
      <c r="C13" s="373" t="s">
        <v>176</v>
      </c>
      <c r="D13" s="261" t="s">
        <v>883</v>
      </c>
      <c r="E13" s="23" t="s">
        <v>2</v>
      </c>
      <c r="F13" s="374">
        <v>21.8</v>
      </c>
      <c r="G13" s="374">
        <v>45</v>
      </c>
      <c r="H13" s="374">
        <v>25</v>
      </c>
      <c r="I13" s="374">
        <v>25</v>
      </c>
      <c r="J13" s="371" t="s">
        <v>52</v>
      </c>
      <c r="K13" s="375">
        <v>60</v>
      </c>
      <c r="L13" s="375">
        <v>50</v>
      </c>
      <c r="M13" s="375">
        <v>50</v>
      </c>
    </row>
    <row r="14" spans="1:13" ht="55.5" customHeight="1" x14ac:dyDescent="0.25">
      <c r="A14" s="21" t="s">
        <v>175</v>
      </c>
      <c r="B14" s="21" t="s">
        <v>175</v>
      </c>
      <c r="C14" s="373" t="s">
        <v>177</v>
      </c>
      <c r="D14" s="23" t="s">
        <v>297</v>
      </c>
      <c r="E14" s="23" t="s">
        <v>2</v>
      </c>
      <c r="F14" s="374">
        <v>22.1</v>
      </c>
      <c r="G14" s="374">
        <v>30</v>
      </c>
      <c r="H14" s="374">
        <v>30</v>
      </c>
      <c r="I14" s="374">
        <v>30</v>
      </c>
      <c r="J14" s="269" t="s">
        <v>936</v>
      </c>
      <c r="K14" s="375">
        <v>4</v>
      </c>
      <c r="L14" s="375">
        <v>4</v>
      </c>
      <c r="M14" s="375">
        <v>4</v>
      </c>
    </row>
    <row r="15" spans="1:13" ht="36.75" customHeight="1" x14ac:dyDescent="0.25">
      <c r="A15" s="21" t="s">
        <v>175</v>
      </c>
      <c r="B15" s="21" t="s">
        <v>175</v>
      </c>
      <c r="C15" s="373" t="s">
        <v>178</v>
      </c>
      <c r="D15" s="261" t="s">
        <v>371</v>
      </c>
      <c r="E15" s="261" t="s">
        <v>2</v>
      </c>
      <c r="F15" s="374">
        <v>0</v>
      </c>
      <c r="G15" s="374">
        <v>12</v>
      </c>
      <c r="H15" s="374">
        <v>0</v>
      </c>
      <c r="I15" s="374">
        <v>0</v>
      </c>
      <c r="J15" s="262" t="s">
        <v>937</v>
      </c>
      <c r="K15" s="375">
        <v>1</v>
      </c>
      <c r="L15" s="375"/>
      <c r="M15" s="375"/>
    </row>
    <row r="16" spans="1:13" ht="19.5" customHeight="1" x14ac:dyDescent="0.25">
      <c r="A16" s="20" t="s">
        <v>175</v>
      </c>
      <c r="B16" s="20" t="s">
        <v>175</v>
      </c>
      <c r="C16" s="825" t="s">
        <v>51</v>
      </c>
      <c r="D16" s="825"/>
      <c r="E16" s="825"/>
      <c r="F16" s="128">
        <f>SUM(F12:F15)</f>
        <v>88.4</v>
      </c>
      <c r="G16" s="128">
        <f>SUM(G12:G15)</f>
        <v>152</v>
      </c>
      <c r="H16" s="128">
        <f>SUM(H12:H15)</f>
        <v>120</v>
      </c>
      <c r="I16" s="128">
        <f>SUM(I12:I15)</f>
        <v>120</v>
      </c>
      <c r="J16" s="269"/>
      <c r="K16" s="375"/>
      <c r="L16" s="375"/>
      <c r="M16" s="375"/>
    </row>
    <row r="17" spans="1:13" ht="19.5" customHeight="1" x14ac:dyDescent="0.25">
      <c r="A17" s="33"/>
      <c r="B17" s="34"/>
      <c r="C17" s="373"/>
      <c r="D17" s="2"/>
      <c r="E17" s="22" t="s">
        <v>44</v>
      </c>
      <c r="F17" s="125">
        <f>+F15+F14+F13+F12</f>
        <v>88.4</v>
      </c>
      <c r="G17" s="125">
        <f t="shared" ref="G17:I17" si="0">+G15+G14+G13+G12</f>
        <v>152</v>
      </c>
      <c r="H17" s="125">
        <f t="shared" si="0"/>
        <v>120</v>
      </c>
      <c r="I17" s="125">
        <f t="shared" si="0"/>
        <v>120</v>
      </c>
      <c r="J17" s="1"/>
      <c r="K17" s="52"/>
      <c r="L17" s="52"/>
      <c r="M17" s="52"/>
    </row>
    <row r="18" spans="1:13" x14ac:dyDescent="0.25">
      <c r="A18" s="33"/>
      <c r="B18" s="34"/>
      <c r="C18" s="373"/>
      <c r="D18" s="2"/>
      <c r="E18" s="22"/>
      <c r="F18" s="51"/>
      <c r="G18" s="51"/>
      <c r="H18" s="51"/>
      <c r="I18" s="51"/>
      <c r="J18" s="16"/>
      <c r="K18" s="15"/>
      <c r="L18" s="15"/>
      <c r="M18" s="15"/>
    </row>
    <row r="19" spans="1:13" ht="18" customHeight="1" x14ac:dyDescent="0.25">
      <c r="A19" s="791" t="s">
        <v>53</v>
      </c>
      <c r="B19" s="791"/>
      <c r="C19" s="791"/>
      <c r="D19" s="791"/>
      <c r="E19" s="791"/>
      <c r="F19" s="791"/>
      <c r="G19" s="791"/>
      <c r="H19" s="791"/>
      <c r="I19" s="791"/>
      <c r="J19" s="791"/>
      <c r="K19" s="416"/>
      <c r="L19" s="416"/>
      <c r="M19" s="416"/>
    </row>
    <row r="20" spans="1:13" ht="49.5" customHeight="1" x14ac:dyDescent="0.25">
      <c r="A20" s="368" t="s">
        <v>175</v>
      </c>
      <c r="B20" s="368" t="s">
        <v>176</v>
      </c>
      <c r="C20" s="368" t="s">
        <v>175</v>
      </c>
      <c r="D20" s="371" t="s">
        <v>739</v>
      </c>
      <c r="E20" s="371" t="s">
        <v>2</v>
      </c>
      <c r="F20" s="374">
        <v>132.5</v>
      </c>
      <c r="G20" s="374">
        <v>90</v>
      </c>
      <c r="H20" s="374">
        <v>60</v>
      </c>
      <c r="I20" s="374">
        <v>120</v>
      </c>
      <c r="J20" s="366" t="s">
        <v>54</v>
      </c>
      <c r="K20" s="197" t="s">
        <v>850</v>
      </c>
      <c r="L20" s="197" t="s">
        <v>851</v>
      </c>
      <c r="M20" s="197" t="s">
        <v>634</v>
      </c>
    </row>
    <row r="21" spans="1:13" ht="24" customHeight="1" x14ac:dyDescent="0.25">
      <c r="A21" s="559" t="s">
        <v>175</v>
      </c>
      <c r="B21" s="559" t="s">
        <v>176</v>
      </c>
      <c r="C21" s="552" t="s">
        <v>176</v>
      </c>
      <c r="D21" s="568" t="s">
        <v>382</v>
      </c>
      <c r="E21" s="371" t="s">
        <v>2</v>
      </c>
      <c r="F21" s="374">
        <v>22.5</v>
      </c>
      <c r="G21" s="374">
        <v>150</v>
      </c>
      <c r="H21" s="374">
        <v>0</v>
      </c>
      <c r="I21" s="374">
        <v>0</v>
      </c>
      <c r="J21" s="568" t="s">
        <v>864</v>
      </c>
      <c r="K21" s="686" t="s">
        <v>629</v>
      </c>
      <c r="L21" s="686"/>
      <c r="M21" s="686"/>
    </row>
    <row r="22" spans="1:13" ht="22.5" customHeight="1" x14ac:dyDescent="0.25">
      <c r="A22" s="559"/>
      <c r="B22" s="559"/>
      <c r="C22" s="552"/>
      <c r="D22" s="568"/>
      <c r="E22" s="371" t="s">
        <v>4</v>
      </c>
      <c r="F22" s="374">
        <v>562.5</v>
      </c>
      <c r="G22" s="374">
        <v>340</v>
      </c>
      <c r="H22" s="374">
        <v>0</v>
      </c>
      <c r="I22" s="374">
        <v>0</v>
      </c>
      <c r="J22" s="568"/>
      <c r="K22" s="740"/>
      <c r="L22" s="740"/>
      <c r="M22" s="740"/>
    </row>
    <row r="23" spans="1:13" ht="21" customHeight="1" x14ac:dyDescent="0.25">
      <c r="A23" s="559"/>
      <c r="B23" s="559"/>
      <c r="C23" s="552"/>
      <c r="D23" s="568"/>
      <c r="E23" s="371" t="s">
        <v>14</v>
      </c>
      <c r="F23" s="374">
        <v>341.3</v>
      </c>
      <c r="G23" s="374">
        <v>210</v>
      </c>
      <c r="H23" s="374">
        <v>0</v>
      </c>
      <c r="I23" s="374">
        <v>0</v>
      </c>
      <c r="J23" s="568"/>
      <c r="K23" s="687"/>
      <c r="L23" s="687"/>
      <c r="M23" s="687"/>
    </row>
    <row r="24" spans="1:13" ht="24" customHeight="1" x14ac:dyDescent="0.25">
      <c r="A24" s="559" t="s">
        <v>175</v>
      </c>
      <c r="B24" s="559" t="s">
        <v>176</v>
      </c>
      <c r="C24" s="552" t="s">
        <v>177</v>
      </c>
      <c r="D24" s="568" t="s">
        <v>202</v>
      </c>
      <c r="E24" s="371" t="s">
        <v>2</v>
      </c>
      <c r="F24" s="374">
        <v>83.9</v>
      </c>
      <c r="G24" s="374">
        <v>85</v>
      </c>
      <c r="H24" s="374">
        <v>0</v>
      </c>
      <c r="I24" s="374">
        <v>0</v>
      </c>
      <c r="J24" s="568" t="s">
        <v>314</v>
      </c>
      <c r="K24" s="809" t="s">
        <v>630</v>
      </c>
      <c r="L24" s="809"/>
      <c r="M24" s="809"/>
    </row>
    <row r="25" spans="1:13" ht="21" customHeight="1" x14ac:dyDescent="0.25">
      <c r="A25" s="559"/>
      <c r="B25" s="559"/>
      <c r="C25" s="552"/>
      <c r="D25" s="568"/>
      <c r="E25" s="371" t="s">
        <v>4</v>
      </c>
      <c r="F25" s="374">
        <v>349.2</v>
      </c>
      <c r="G25" s="374">
        <v>56</v>
      </c>
      <c r="H25" s="374">
        <v>0</v>
      </c>
      <c r="I25" s="374">
        <v>0</v>
      </c>
      <c r="J25" s="568"/>
      <c r="K25" s="810"/>
      <c r="L25" s="810"/>
      <c r="M25" s="810"/>
    </row>
    <row r="26" spans="1:13" ht="21" customHeight="1" x14ac:dyDescent="0.25">
      <c r="A26" s="559"/>
      <c r="B26" s="559"/>
      <c r="C26" s="552"/>
      <c r="D26" s="568"/>
      <c r="E26" s="371" t="s">
        <v>14</v>
      </c>
      <c r="F26" s="374">
        <v>193.1</v>
      </c>
      <c r="G26" s="374">
        <v>133</v>
      </c>
      <c r="H26" s="374">
        <v>0</v>
      </c>
      <c r="I26" s="374">
        <v>0</v>
      </c>
      <c r="J26" s="568"/>
      <c r="K26" s="811"/>
      <c r="L26" s="811"/>
      <c r="M26" s="811"/>
    </row>
    <row r="27" spans="1:13" ht="21" customHeight="1" x14ac:dyDescent="0.25">
      <c r="A27" s="564" t="s">
        <v>175</v>
      </c>
      <c r="B27" s="564" t="s">
        <v>176</v>
      </c>
      <c r="C27" s="564" t="s">
        <v>178</v>
      </c>
      <c r="D27" s="554" t="s">
        <v>377</v>
      </c>
      <c r="E27" s="371" t="s">
        <v>2</v>
      </c>
      <c r="F27" s="374">
        <v>218.2</v>
      </c>
      <c r="G27" s="374">
        <v>71</v>
      </c>
      <c r="H27" s="374">
        <v>0</v>
      </c>
      <c r="I27" s="374">
        <v>0</v>
      </c>
      <c r="J27" s="554" t="s">
        <v>399</v>
      </c>
      <c r="K27" s="809">
        <v>1</v>
      </c>
      <c r="L27" s="809"/>
      <c r="M27" s="809"/>
    </row>
    <row r="28" spans="1:13" ht="21" customHeight="1" x14ac:dyDescent="0.25">
      <c r="A28" s="705"/>
      <c r="B28" s="705"/>
      <c r="C28" s="705"/>
      <c r="D28" s="561"/>
      <c r="E28" s="371" t="s">
        <v>4</v>
      </c>
      <c r="F28" s="374">
        <v>1701.9</v>
      </c>
      <c r="G28" s="374">
        <v>575.20000000000005</v>
      </c>
      <c r="H28" s="374">
        <v>0</v>
      </c>
      <c r="I28" s="374">
        <v>0</v>
      </c>
      <c r="J28" s="561"/>
      <c r="K28" s="810"/>
      <c r="L28" s="810"/>
      <c r="M28" s="810"/>
    </row>
    <row r="29" spans="1:13" ht="21" customHeight="1" x14ac:dyDescent="0.25">
      <c r="A29" s="565"/>
      <c r="B29" s="565"/>
      <c r="C29" s="565"/>
      <c r="D29" s="555"/>
      <c r="E29" s="371" t="s">
        <v>14</v>
      </c>
      <c r="F29" s="374">
        <v>667.1</v>
      </c>
      <c r="G29" s="374">
        <v>222.9</v>
      </c>
      <c r="H29" s="374">
        <v>0</v>
      </c>
      <c r="I29" s="374">
        <v>0</v>
      </c>
      <c r="J29" s="555"/>
      <c r="K29" s="811"/>
      <c r="L29" s="811"/>
      <c r="M29" s="811"/>
    </row>
    <row r="30" spans="1:13" ht="21" customHeight="1" x14ac:dyDescent="0.25">
      <c r="A30" s="564" t="s">
        <v>175</v>
      </c>
      <c r="B30" s="564" t="s">
        <v>176</v>
      </c>
      <c r="C30" s="564" t="s">
        <v>179</v>
      </c>
      <c r="D30" s="554" t="s">
        <v>447</v>
      </c>
      <c r="E30" s="371" t="s">
        <v>2</v>
      </c>
      <c r="F30" s="374">
        <v>82.5</v>
      </c>
      <c r="G30" s="374">
        <v>49</v>
      </c>
      <c r="H30" s="374">
        <v>0</v>
      </c>
      <c r="I30" s="374">
        <v>0</v>
      </c>
      <c r="J30" s="554" t="s">
        <v>448</v>
      </c>
      <c r="K30" s="544">
        <v>1</v>
      </c>
      <c r="L30" s="544"/>
      <c r="M30" s="544"/>
    </row>
    <row r="31" spans="1:13" ht="21" customHeight="1" x14ac:dyDescent="0.25">
      <c r="A31" s="705"/>
      <c r="B31" s="705"/>
      <c r="C31" s="705"/>
      <c r="D31" s="561"/>
      <c r="E31" s="371" t="s">
        <v>4</v>
      </c>
      <c r="F31" s="374">
        <v>345.4</v>
      </c>
      <c r="G31" s="374">
        <v>385.8</v>
      </c>
      <c r="H31" s="374">
        <v>0</v>
      </c>
      <c r="I31" s="374">
        <v>0</v>
      </c>
      <c r="J31" s="561"/>
      <c r="K31" s="795"/>
      <c r="L31" s="795"/>
      <c r="M31" s="795"/>
    </row>
    <row r="32" spans="1:13" ht="21" customHeight="1" x14ac:dyDescent="0.25">
      <c r="A32" s="565"/>
      <c r="B32" s="565"/>
      <c r="C32" s="565"/>
      <c r="D32" s="555"/>
      <c r="E32" s="371" t="s">
        <v>14</v>
      </c>
      <c r="F32" s="374">
        <v>264.2</v>
      </c>
      <c r="G32" s="374">
        <v>87.5</v>
      </c>
      <c r="H32" s="374">
        <v>0</v>
      </c>
      <c r="I32" s="374">
        <v>0</v>
      </c>
      <c r="J32" s="555"/>
      <c r="K32" s="545"/>
      <c r="L32" s="545"/>
      <c r="M32" s="545"/>
    </row>
    <row r="33" spans="1:13" ht="33" customHeight="1" x14ac:dyDescent="0.25">
      <c r="A33" s="276" t="s">
        <v>175</v>
      </c>
      <c r="B33" s="276" t="s">
        <v>176</v>
      </c>
      <c r="C33" s="276" t="s">
        <v>180</v>
      </c>
      <c r="D33" s="266" t="s">
        <v>195</v>
      </c>
      <c r="E33" s="371" t="s">
        <v>2</v>
      </c>
      <c r="F33" s="374">
        <v>0</v>
      </c>
      <c r="G33" s="374">
        <v>111</v>
      </c>
      <c r="H33" s="374">
        <v>350</v>
      </c>
      <c r="I33" s="374">
        <v>0</v>
      </c>
      <c r="J33" s="266" t="s">
        <v>852</v>
      </c>
      <c r="K33" s="266"/>
      <c r="L33" s="266" t="s">
        <v>853</v>
      </c>
      <c r="M33" s="266"/>
    </row>
    <row r="34" spans="1:13" ht="21" customHeight="1" x14ac:dyDescent="0.25">
      <c r="A34" s="564" t="s">
        <v>175</v>
      </c>
      <c r="B34" s="564" t="s">
        <v>176</v>
      </c>
      <c r="C34" s="564" t="s">
        <v>181</v>
      </c>
      <c r="D34" s="554" t="s">
        <v>189</v>
      </c>
      <c r="E34" s="371" t="s">
        <v>14</v>
      </c>
      <c r="F34" s="374">
        <v>29</v>
      </c>
      <c r="G34" s="374">
        <v>0</v>
      </c>
      <c r="H34" s="374">
        <v>0</v>
      </c>
      <c r="I34" s="374">
        <v>0</v>
      </c>
      <c r="J34" s="554" t="s">
        <v>216</v>
      </c>
      <c r="K34" s="686" t="s">
        <v>713</v>
      </c>
      <c r="L34" s="686" t="s">
        <v>713</v>
      </c>
      <c r="M34" s="686" t="s">
        <v>713</v>
      </c>
    </row>
    <row r="35" spans="1:13" ht="24.75" customHeight="1" x14ac:dyDescent="0.25">
      <c r="A35" s="565"/>
      <c r="B35" s="565"/>
      <c r="C35" s="565"/>
      <c r="D35" s="555"/>
      <c r="E35" s="371" t="s">
        <v>2</v>
      </c>
      <c r="F35" s="374">
        <v>0</v>
      </c>
      <c r="G35" s="374">
        <v>25</v>
      </c>
      <c r="H35" s="374">
        <v>50</v>
      </c>
      <c r="I35" s="374">
        <v>50</v>
      </c>
      <c r="J35" s="555"/>
      <c r="K35" s="687"/>
      <c r="L35" s="687"/>
      <c r="M35" s="687"/>
    </row>
    <row r="36" spans="1:13" ht="42.75" customHeight="1" x14ac:dyDescent="0.25">
      <c r="A36" s="383" t="s">
        <v>175</v>
      </c>
      <c r="B36" s="383" t="s">
        <v>176</v>
      </c>
      <c r="C36" s="373" t="s">
        <v>182</v>
      </c>
      <c r="D36" s="371" t="s">
        <v>919</v>
      </c>
      <c r="E36" s="371" t="s">
        <v>2</v>
      </c>
      <c r="F36" s="374">
        <v>0</v>
      </c>
      <c r="G36" s="374">
        <v>4</v>
      </c>
      <c r="H36" s="374">
        <v>0</v>
      </c>
      <c r="I36" s="374">
        <v>0</v>
      </c>
      <c r="J36" s="371" t="s">
        <v>873</v>
      </c>
      <c r="K36" s="375"/>
      <c r="L36" s="375" t="s">
        <v>731</v>
      </c>
      <c r="M36" s="375"/>
    </row>
    <row r="37" spans="1:13" ht="47.25" customHeight="1" x14ac:dyDescent="0.25">
      <c r="A37" s="383" t="s">
        <v>175</v>
      </c>
      <c r="B37" s="383" t="s">
        <v>176</v>
      </c>
      <c r="C37" s="373" t="s">
        <v>183</v>
      </c>
      <c r="D37" s="371" t="s">
        <v>375</v>
      </c>
      <c r="E37" s="371" t="s">
        <v>2</v>
      </c>
      <c r="F37" s="374">
        <v>0</v>
      </c>
      <c r="G37" s="374">
        <v>15</v>
      </c>
      <c r="H37" s="374">
        <v>100</v>
      </c>
      <c r="I37" s="374">
        <v>300</v>
      </c>
      <c r="J37" s="371" t="s">
        <v>614</v>
      </c>
      <c r="K37" s="375" t="s">
        <v>210</v>
      </c>
      <c r="L37" s="375" t="s">
        <v>272</v>
      </c>
      <c r="M37" s="375" t="s">
        <v>714</v>
      </c>
    </row>
    <row r="38" spans="1:13" ht="30.75" customHeight="1" x14ac:dyDescent="0.25">
      <c r="A38" s="373" t="s">
        <v>175</v>
      </c>
      <c r="B38" s="373" t="s">
        <v>176</v>
      </c>
      <c r="C38" s="373" t="s">
        <v>184</v>
      </c>
      <c r="D38" s="371" t="s">
        <v>328</v>
      </c>
      <c r="E38" s="371" t="s">
        <v>2</v>
      </c>
      <c r="F38" s="374">
        <v>0</v>
      </c>
      <c r="G38" s="374">
        <v>0</v>
      </c>
      <c r="H38" s="374">
        <v>10</v>
      </c>
      <c r="I38" s="374">
        <v>179</v>
      </c>
      <c r="J38" s="371" t="s">
        <v>938</v>
      </c>
      <c r="K38" s="375"/>
      <c r="L38" s="375" t="s">
        <v>210</v>
      </c>
      <c r="M38" s="375" t="s">
        <v>939</v>
      </c>
    </row>
    <row r="39" spans="1:13" ht="30.75" customHeight="1" x14ac:dyDescent="0.25">
      <c r="A39" s="383" t="s">
        <v>175</v>
      </c>
      <c r="B39" s="383" t="s">
        <v>176</v>
      </c>
      <c r="C39" s="373" t="s">
        <v>185</v>
      </c>
      <c r="D39" s="371" t="s">
        <v>123</v>
      </c>
      <c r="E39" s="371" t="s">
        <v>2</v>
      </c>
      <c r="F39" s="374">
        <v>25.2</v>
      </c>
      <c r="G39" s="374">
        <v>30</v>
      </c>
      <c r="H39" s="374">
        <v>40</v>
      </c>
      <c r="I39" s="374">
        <v>40</v>
      </c>
      <c r="J39" s="371" t="s">
        <v>59</v>
      </c>
      <c r="K39" s="375">
        <v>7</v>
      </c>
      <c r="L39" s="375">
        <v>7</v>
      </c>
      <c r="M39" s="375">
        <v>7</v>
      </c>
    </row>
    <row r="40" spans="1:13" ht="34.5" customHeight="1" x14ac:dyDescent="0.25">
      <c r="A40" s="383" t="s">
        <v>175</v>
      </c>
      <c r="B40" s="383" t="s">
        <v>176</v>
      </c>
      <c r="C40" s="373" t="s">
        <v>186</v>
      </c>
      <c r="D40" s="371" t="s">
        <v>1</v>
      </c>
      <c r="E40" s="371" t="s">
        <v>2</v>
      </c>
      <c r="F40" s="374">
        <v>35.1</v>
      </c>
      <c r="G40" s="374">
        <v>40</v>
      </c>
      <c r="H40" s="374">
        <v>40</v>
      </c>
      <c r="I40" s="374">
        <v>40</v>
      </c>
      <c r="J40" s="371" t="s">
        <v>215</v>
      </c>
      <c r="K40" s="375">
        <v>8</v>
      </c>
      <c r="L40" s="375">
        <v>8</v>
      </c>
      <c r="M40" s="375">
        <v>8</v>
      </c>
    </row>
    <row r="41" spans="1:13" ht="34.5" customHeight="1" x14ac:dyDescent="0.25">
      <c r="A41" s="383" t="s">
        <v>175</v>
      </c>
      <c r="B41" s="383" t="s">
        <v>176</v>
      </c>
      <c r="C41" s="373" t="s">
        <v>21</v>
      </c>
      <c r="D41" s="371" t="s">
        <v>203</v>
      </c>
      <c r="E41" s="371" t="s">
        <v>2</v>
      </c>
      <c r="F41" s="374">
        <v>0</v>
      </c>
      <c r="G41" s="374">
        <v>0</v>
      </c>
      <c r="H41" s="374">
        <v>0</v>
      </c>
      <c r="I41" s="374">
        <v>15</v>
      </c>
      <c r="J41" s="371" t="s">
        <v>235</v>
      </c>
      <c r="K41" s="375"/>
      <c r="L41" s="375"/>
      <c r="M41" s="375">
        <v>1</v>
      </c>
    </row>
    <row r="42" spans="1:13" ht="34.5" customHeight="1" x14ac:dyDescent="0.25">
      <c r="A42" s="383" t="s">
        <v>175</v>
      </c>
      <c r="B42" s="383" t="s">
        <v>176</v>
      </c>
      <c r="C42" s="373" t="s">
        <v>3</v>
      </c>
      <c r="D42" s="371" t="s">
        <v>204</v>
      </c>
      <c r="E42" s="371" t="s">
        <v>2</v>
      </c>
      <c r="F42" s="374">
        <v>0</v>
      </c>
      <c r="G42" s="374">
        <v>0</v>
      </c>
      <c r="H42" s="374">
        <v>0</v>
      </c>
      <c r="I42" s="374">
        <v>15</v>
      </c>
      <c r="J42" s="371" t="s">
        <v>235</v>
      </c>
      <c r="K42" s="375"/>
      <c r="L42" s="375"/>
      <c r="M42" s="375">
        <v>1</v>
      </c>
    </row>
    <row r="43" spans="1:13" ht="36" customHeight="1" x14ac:dyDescent="0.25">
      <c r="A43" s="373" t="s">
        <v>175</v>
      </c>
      <c r="B43" s="373" t="s">
        <v>176</v>
      </c>
      <c r="C43" s="373" t="s">
        <v>10</v>
      </c>
      <c r="D43" s="371" t="s">
        <v>386</v>
      </c>
      <c r="E43" s="371" t="s">
        <v>14</v>
      </c>
      <c r="F43" s="374">
        <v>0</v>
      </c>
      <c r="G43" s="374">
        <v>85</v>
      </c>
      <c r="H43" s="374">
        <v>0</v>
      </c>
      <c r="I43" s="374">
        <v>0</v>
      </c>
      <c r="J43" s="371" t="s">
        <v>311</v>
      </c>
      <c r="K43" s="375" t="s">
        <v>714</v>
      </c>
      <c r="L43" s="375"/>
      <c r="M43" s="375"/>
    </row>
    <row r="44" spans="1:13" ht="25.5" customHeight="1" x14ac:dyDescent="0.25">
      <c r="A44" s="564" t="s">
        <v>175</v>
      </c>
      <c r="B44" s="564" t="s">
        <v>176</v>
      </c>
      <c r="C44" s="564" t="s">
        <v>6</v>
      </c>
      <c r="D44" s="554" t="s">
        <v>878</v>
      </c>
      <c r="E44" s="371" t="s">
        <v>14</v>
      </c>
      <c r="F44" s="374">
        <v>0</v>
      </c>
      <c r="G44" s="374">
        <v>12</v>
      </c>
      <c r="H44" s="374">
        <v>0</v>
      </c>
      <c r="I44" s="374">
        <v>34</v>
      </c>
      <c r="J44" s="554" t="s">
        <v>292</v>
      </c>
      <c r="K44" s="543" t="s">
        <v>210</v>
      </c>
      <c r="L44" s="543"/>
      <c r="M44" s="405" t="s">
        <v>879</v>
      </c>
    </row>
    <row r="45" spans="1:13" ht="25.5" customHeight="1" x14ac:dyDescent="0.25">
      <c r="A45" s="705"/>
      <c r="B45" s="705"/>
      <c r="C45" s="705"/>
      <c r="D45" s="561"/>
      <c r="E45" s="371" t="s">
        <v>2</v>
      </c>
      <c r="F45" s="374">
        <v>0</v>
      </c>
      <c r="G45" s="374">
        <v>0</v>
      </c>
      <c r="H45" s="374">
        <v>0</v>
      </c>
      <c r="I45" s="374">
        <v>34</v>
      </c>
      <c r="J45" s="561"/>
      <c r="K45" s="543"/>
      <c r="L45" s="543"/>
      <c r="M45" s="406"/>
    </row>
    <row r="46" spans="1:13" ht="25.5" customHeight="1" x14ac:dyDescent="0.25">
      <c r="A46" s="705"/>
      <c r="B46" s="705"/>
      <c r="C46" s="705"/>
      <c r="D46" s="561"/>
      <c r="E46" s="371" t="s">
        <v>4</v>
      </c>
      <c r="F46" s="374">
        <v>0</v>
      </c>
      <c r="G46" s="374">
        <v>0</v>
      </c>
      <c r="H46" s="374">
        <v>0</v>
      </c>
      <c r="I46" s="374">
        <v>272</v>
      </c>
      <c r="J46" s="561"/>
      <c r="K46" s="543"/>
      <c r="L46" s="543"/>
      <c r="M46" s="413"/>
    </row>
    <row r="47" spans="1:13" ht="43.5" customHeight="1" x14ac:dyDescent="0.25">
      <c r="A47" s="373" t="s">
        <v>175</v>
      </c>
      <c r="B47" s="373" t="s">
        <v>176</v>
      </c>
      <c r="C47" s="373" t="s">
        <v>7</v>
      </c>
      <c r="D47" s="372" t="s">
        <v>329</v>
      </c>
      <c r="E47" s="371" t="s">
        <v>2</v>
      </c>
      <c r="F47" s="374">
        <v>0</v>
      </c>
      <c r="G47" s="374">
        <v>105</v>
      </c>
      <c r="H47" s="374">
        <v>0</v>
      </c>
      <c r="I47" s="374">
        <v>0</v>
      </c>
      <c r="J47" s="371" t="s">
        <v>292</v>
      </c>
      <c r="K47" s="375" t="s">
        <v>569</v>
      </c>
      <c r="L47" s="375"/>
      <c r="M47" s="375"/>
    </row>
    <row r="48" spans="1:13" ht="39.75" customHeight="1" x14ac:dyDescent="0.25">
      <c r="A48" s="373" t="s">
        <v>175</v>
      </c>
      <c r="B48" s="373" t="s">
        <v>176</v>
      </c>
      <c r="C48" s="373" t="s">
        <v>8</v>
      </c>
      <c r="D48" s="372" t="s">
        <v>383</v>
      </c>
      <c r="E48" s="371" t="s">
        <v>2</v>
      </c>
      <c r="F48" s="374">
        <v>0</v>
      </c>
      <c r="G48" s="374">
        <v>0</v>
      </c>
      <c r="H48" s="374">
        <v>120</v>
      </c>
      <c r="I48" s="374">
        <v>128</v>
      </c>
      <c r="J48" s="371" t="s">
        <v>332</v>
      </c>
      <c r="K48" s="375"/>
      <c r="L48" s="375" t="s">
        <v>387</v>
      </c>
      <c r="M48" s="375" t="s">
        <v>387</v>
      </c>
    </row>
    <row r="49" spans="1:13" ht="34.5" customHeight="1" x14ac:dyDescent="0.25">
      <c r="A49" s="373" t="s">
        <v>175</v>
      </c>
      <c r="B49" s="373" t="s">
        <v>176</v>
      </c>
      <c r="C49" s="373" t="s">
        <v>9</v>
      </c>
      <c r="D49" s="372" t="s">
        <v>384</v>
      </c>
      <c r="E49" s="371" t="s">
        <v>14</v>
      </c>
      <c r="F49" s="374">
        <v>0</v>
      </c>
      <c r="G49" s="374">
        <v>4</v>
      </c>
      <c r="H49" s="374">
        <v>0</v>
      </c>
      <c r="I49" s="374">
        <v>0</v>
      </c>
      <c r="J49" s="372" t="s">
        <v>385</v>
      </c>
      <c r="K49" s="375" t="s">
        <v>854</v>
      </c>
      <c r="L49" s="375"/>
      <c r="M49" s="375"/>
    </row>
    <row r="50" spans="1:13" ht="27.75" customHeight="1" x14ac:dyDescent="0.25">
      <c r="A50" s="564" t="s">
        <v>175</v>
      </c>
      <c r="B50" s="564" t="s">
        <v>176</v>
      </c>
      <c r="C50" s="564" t="s">
        <v>11</v>
      </c>
      <c r="D50" s="554" t="s">
        <v>780</v>
      </c>
      <c r="E50" s="371" t="s">
        <v>2</v>
      </c>
      <c r="F50" s="374">
        <v>0</v>
      </c>
      <c r="G50" s="374">
        <v>327</v>
      </c>
      <c r="H50" s="374">
        <v>0</v>
      </c>
      <c r="I50" s="374">
        <v>0</v>
      </c>
      <c r="J50" s="554" t="s">
        <v>940</v>
      </c>
      <c r="K50" s="686"/>
      <c r="L50" s="686" t="s">
        <v>941</v>
      </c>
      <c r="M50" s="686"/>
    </row>
    <row r="51" spans="1:13" ht="32.25" customHeight="1" x14ac:dyDescent="0.25">
      <c r="A51" s="565"/>
      <c r="B51" s="565"/>
      <c r="C51" s="565"/>
      <c r="D51" s="555"/>
      <c r="E51" s="371" t="s">
        <v>14</v>
      </c>
      <c r="F51" s="374">
        <v>434.9</v>
      </c>
      <c r="G51" s="374">
        <v>0</v>
      </c>
      <c r="H51" s="374">
        <v>150</v>
      </c>
      <c r="I51" s="374">
        <v>0</v>
      </c>
      <c r="J51" s="555"/>
      <c r="K51" s="687"/>
      <c r="L51" s="687"/>
      <c r="M51" s="687"/>
    </row>
    <row r="52" spans="1:13" ht="46.5" customHeight="1" x14ac:dyDescent="0.25">
      <c r="A52" s="373" t="s">
        <v>175</v>
      </c>
      <c r="B52" s="373" t="s">
        <v>176</v>
      </c>
      <c r="C52" s="373" t="s">
        <v>16</v>
      </c>
      <c r="D52" s="371" t="s">
        <v>388</v>
      </c>
      <c r="E52" s="371" t="s">
        <v>2</v>
      </c>
      <c r="F52" s="374">
        <v>0</v>
      </c>
      <c r="G52" s="374">
        <v>100</v>
      </c>
      <c r="H52" s="374">
        <v>300</v>
      </c>
      <c r="I52" s="374">
        <v>251</v>
      </c>
      <c r="J52" s="372" t="s">
        <v>389</v>
      </c>
      <c r="K52" s="375" t="s">
        <v>856</v>
      </c>
      <c r="L52" s="375" t="s">
        <v>570</v>
      </c>
      <c r="M52" s="375" t="s">
        <v>855</v>
      </c>
    </row>
    <row r="53" spans="1:13" ht="42.75" customHeight="1" x14ac:dyDescent="0.25">
      <c r="A53" s="373" t="s">
        <v>175</v>
      </c>
      <c r="B53" s="373" t="s">
        <v>176</v>
      </c>
      <c r="C53" s="373" t="s">
        <v>12</v>
      </c>
      <c r="D53" s="371" t="s">
        <v>390</v>
      </c>
      <c r="E53" s="371" t="s">
        <v>2</v>
      </c>
      <c r="F53" s="374">
        <v>0</v>
      </c>
      <c r="G53" s="374">
        <v>0</v>
      </c>
      <c r="H53" s="374">
        <v>0</v>
      </c>
      <c r="I53" s="374">
        <v>15</v>
      </c>
      <c r="J53" s="372" t="s">
        <v>235</v>
      </c>
      <c r="K53" s="375"/>
      <c r="L53" s="375"/>
      <c r="M53" s="375">
        <v>1</v>
      </c>
    </row>
    <row r="54" spans="1:13" ht="42.75" customHeight="1" x14ac:dyDescent="0.25">
      <c r="A54" s="369" t="s">
        <v>175</v>
      </c>
      <c r="B54" s="369" t="s">
        <v>176</v>
      </c>
      <c r="C54" s="369" t="s">
        <v>13</v>
      </c>
      <c r="D54" s="367" t="s">
        <v>618</v>
      </c>
      <c r="E54" s="371" t="s">
        <v>2</v>
      </c>
      <c r="F54" s="374">
        <v>0</v>
      </c>
      <c r="G54" s="374">
        <v>15</v>
      </c>
      <c r="H54" s="374">
        <v>0</v>
      </c>
      <c r="I54" s="374">
        <v>0</v>
      </c>
      <c r="J54" s="372" t="s">
        <v>235</v>
      </c>
      <c r="K54" s="375">
        <v>1</v>
      </c>
      <c r="L54" s="375"/>
      <c r="M54" s="375"/>
    </row>
    <row r="55" spans="1:13" ht="32.25" customHeight="1" x14ac:dyDescent="0.25">
      <c r="A55" s="373" t="s">
        <v>175</v>
      </c>
      <c r="B55" s="373" t="s">
        <v>176</v>
      </c>
      <c r="C55" s="373" t="s">
        <v>373</v>
      </c>
      <c r="D55" s="371" t="s">
        <v>744</v>
      </c>
      <c r="E55" s="371" t="s">
        <v>2</v>
      </c>
      <c r="F55" s="374">
        <v>12</v>
      </c>
      <c r="G55" s="374">
        <v>15</v>
      </c>
      <c r="H55" s="374">
        <v>15</v>
      </c>
      <c r="I55" s="374">
        <v>15</v>
      </c>
      <c r="J55" s="372" t="s">
        <v>420</v>
      </c>
      <c r="K55" s="375">
        <v>1</v>
      </c>
      <c r="L55" s="375">
        <v>1</v>
      </c>
      <c r="M55" s="375">
        <v>1</v>
      </c>
    </row>
    <row r="56" spans="1:13" ht="39.75" customHeight="1" x14ac:dyDescent="0.25">
      <c r="A56" s="373" t="s">
        <v>175</v>
      </c>
      <c r="B56" s="373" t="s">
        <v>176</v>
      </c>
      <c r="C56" s="373" t="s">
        <v>325</v>
      </c>
      <c r="D56" s="371" t="s">
        <v>571</v>
      </c>
      <c r="E56" s="371" t="s">
        <v>2</v>
      </c>
      <c r="F56" s="374">
        <v>159.69999999999999</v>
      </c>
      <c r="G56" s="374">
        <v>12</v>
      </c>
      <c r="H56" s="374">
        <v>0</v>
      </c>
      <c r="I56" s="374">
        <v>0</v>
      </c>
      <c r="J56" s="372" t="s">
        <v>572</v>
      </c>
      <c r="K56" s="375" t="s">
        <v>616</v>
      </c>
      <c r="L56" s="375"/>
      <c r="M56" s="375"/>
    </row>
    <row r="57" spans="1:13" ht="24" customHeight="1" x14ac:dyDescent="0.25">
      <c r="A57" s="564" t="s">
        <v>175</v>
      </c>
      <c r="B57" s="564" t="s">
        <v>176</v>
      </c>
      <c r="C57" s="564" t="s">
        <v>330</v>
      </c>
      <c r="D57" s="554" t="s">
        <v>648</v>
      </c>
      <c r="E57" s="371" t="s">
        <v>2</v>
      </c>
      <c r="F57" s="374">
        <v>0</v>
      </c>
      <c r="G57" s="374">
        <v>64.8</v>
      </c>
      <c r="H57" s="374">
        <v>15</v>
      </c>
      <c r="I57" s="374">
        <v>0</v>
      </c>
      <c r="J57" s="554" t="s">
        <v>870</v>
      </c>
      <c r="K57" s="564" t="s">
        <v>776</v>
      </c>
      <c r="L57" s="686">
        <v>1</v>
      </c>
      <c r="M57" s="686"/>
    </row>
    <row r="58" spans="1:13" ht="23.25" customHeight="1" x14ac:dyDescent="0.25">
      <c r="A58" s="565"/>
      <c r="B58" s="565"/>
      <c r="C58" s="565"/>
      <c r="D58" s="555"/>
      <c r="E58" s="371" t="s">
        <v>14</v>
      </c>
      <c r="F58" s="374">
        <v>64.8</v>
      </c>
      <c r="G58" s="374">
        <v>0</v>
      </c>
      <c r="H58" s="374">
        <v>0</v>
      </c>
      <c r="I58" s="374">
        <v>0</v>
      </c>
      <c r="J58" s="555"/>
      <c r="K58" s="565"/>
      <c r="L58" s="687"/>
      <c r="M58" s="687"/>
    </row>
    <row r="59" spans="1:13" ht="42" customHeight="1" x14ac:dyDescent="0.25">
      <c r="A59" s="369" t="s">
        <v>175</v>
      </c>
      <c r="B59" s="369" t="s">
        <v>176</v>
      </c>
      <c r="C59" s="369" t="s">
        <v>331</v>
      </c>
      <c r="D59" s="269" t="s">
        <v>617</v>
      </c>
      <c r="E59" s="371" t="s">
        <v>14</v>
      </c>
      <c r="F59" s="374">
        <v>6</v>
      </c>
      <c r="G59" s="374">
        <v>6</v>
      </c>
      <c r="H59" s="374">
        <v>0</v>
      </c>
      <c r="I59" s="374">
        <v>0</v>
      </c>
      <c r="J59" s="367" t="s">
        <v>581</v>
      </c>
      <c r="K59" s="378">
        <v>1</v>
      </c>
      <c r="L59" s="378"/>
      <c r="M59" s="378"/>
    </row>
    <row r="60" spans="1:13" ht="26.25" customHeight="1" x14ac:dyDescent="0.25">
      <c r="A60" s="369" t="s">
        <v>175</v>
      </c>
      <c r="B60" s="369" t="s">
        <v>176</v>
      </c>
      <c r="C60" s="369" t="s">
        <v>391</v>
      </c>
      <c r="D60" s="134" t="s">
        <v>586</v>
      </c>
      <c r="E60" s="371" t="s">
        <v>14</v>
      </c>
      <c r="F60" s="374">
        <v>0</v>
      </c>
      <c r="G60" s="374">
        <v>0</v>
      </c>
      <c r="H60" s="374">
        <v>115</v>
      </c>
      <c r="I60" s="374">
        <v>0</v>
      </c>
      <c r="J60" s="371" t="s">
        <v>585</v>
      </c>
      <c r="K60" s="378"/>
      <c r="L60" s="378">
        <v>1</v>
      </c>
      <c r="M60" s="378"/>
    </row>
    <row r="61" spans="1:13" ht="44.25" customHeight="1" x14ac:dyDescent="0.25">
      <c r="A61" s="369" t="s">
        <v>175</v>
      </c>
      <c r="B61" s="369" t="s">
        <v>176</v>
      </c>
      <c r="C61" s="369" t="s">
        <v>619</v>
      </c>
      <c r="D61" s="269" t="s">
        <v>871</v>
      </c>
      <c r="E61" s="371" t="s">
        <v>14</v>
      </c>
      <c r="F61" s="374">
        <v>0</v>
      </c>
      <c r="G61" s="374">
        <v>0</v>
      </c>
      <c r="H61" s="374">
        <v>12</v>
      </c>
      <c r="I61" s="374">
        <v>0</v>
      </c>
      <c r="J61" s="371" t="s">
        <v>236</v>
      </c>
      <c r="K61" s="378"/>
      <c r="L61" s="378">
        <v>1</v>
      </c>
      <c r="M61" s="378"/>
    </row>
    <row r="62" spans="1:13" ht="29.25" customHeight="1" x14ac:dyDescent="0.25">
      <c r="A62" s="369" t="s">
        <v>175</v>
      </c>
      <c r="B62" s="369" t="s">
        <v>176</v>
      </c>
      <c r="C62" s="369" t="s">
        <v>392</v>
      </c>
      <c r="D62" s="156" t="s">
        <v>582</v>
      </c>
      <c r="E62" s="371" t="s">
        <v>14</v>
      </c>
      <c r="F62" s="374">
        <v>0</v>
      </c>
      <c r="G62" s="374">
        <v>0</v>
      </c>
      <c r="H62" s="374">
        <v>18</v>
      </c>
      <c r="I62" s="374">
        <v>0</v>
      </c>
      <c r="J62" s="367" t="s">
        <v>587</v>
      </c>
      <c r="K62" s="378"/>
      <c r="L62" s="378">
        <v>1</v>
      </c>
      <c r="M62" s="378"/>
    </row>
    <row r="63" spans="1:13" ht="30" customHeight="1" x14ac:dyDescent="0.25">
      <c r="A63" s="369" t="s">
        <v>175</v>
      </c>
      <c r="B63" s="369" t="s">
        <v>176</v>
      </c>
      <c r="C63" s="369" t="s">
        <v>334</v>
      </c>
      <c r="D63" s="156" t="s">
        <v>683</v>
      </c>
      <c r="E63" s="371" t="s">
        <v>14</v>
      </c>
      <c r="F63" s="374">
        <v>0</v>
      </c>
      <c r="G63" s="374">
        <v>12</v>
      </c>
      <c r="H63" s="374">
        <v>0</v>
      </c>
      <c r="I63" s="374">
        <v>0</v>
      </c>
      <c r="J63" s="367" t="s">
        <v>587</v>
      </c>
      <c r="K63" s="378">
        <v>1</v>
      </c>
      <c r="L63" s="378"/>
      <c r="M63" s="378"/>
    </row>
    <row r="64" spans="1:13" ht="39.75" customHeight="1" x14ac:dyDescent="0.25">
      <c r="A64" s="369" t="s">
        <v>175</v>
      </c>
      <c r="B64" s="369" t="s">
        <v>176</v>
      </c>
      <c r="C64" s="369" t="s">
        <v>615</v>
      </c>
      <c r="D64" s="156" t="s">
        <v>590</v>
      </c>
      <c r="E64" s="371" t="s">
        <v>14</v>
      </c>
      <c r="F64" s="374">
        <v>0</v>
      </c>
      <c r="G64" s="374">
        <v>0</v>
      </c>
      <c r="H64" s="374">
        <v>18</v>
      </c>
      <c r="I64" s="374">
        <v>0</v>
      </c>
      <c r="J64" s="367" t="s">
        <v>588</v>
      </c>
      <c r="K64" s="378"/>
      <c r="L64" s="378">
        <v>300</v>
      </c>
      <c r="M64" s="378"/>
    </row>
    <row r="65" spans="1:13" ht="46.5" customHeight="1" x14ac:dyDescent="0.25">
      <c r="A65" s="369" t="s">
        <v>175</v>
      </c>
      <c r="B65" s="369" t="s">
        <v>176</v>
      </c>
      <c r="C65" s="369" t="s">
        <v>335</v>
      </c>
      <c r="D65" s="156" t="s">
        <v>592</v>
      </c>
      <c r="E65" s="371" t="s">
        <v>14</v>
      </c>
      <c r="F65" s="374">
        <v>0</v>
      </c>
      <c r="G65" s="374">
        <v>0</v>
      </c>
      <c r="H65" s="374">
        <v>139</v>
      </c>
      <c r="I65" s="374">
        <v>0</v>
      </c>
      <c r="J65" s="367" t="s">
        <v>589</v>
      </c>
      <c r="K65" s="378"/>
      <c r="L65" s="378">
        <v>650</v>
      </c>
      <c r="M65" s="378"/>
    </row>
    <row r="66" spans="1:13" ht="39.75" customHeight="1" x14ac:dyDescent="0.25">
      <c r="A66" s="369" t="s">
        <v>175</v>
      </c>
      <c r="B66" s="369" t="s">
        <v>176</v>
      </c>
      <c r="C66" s="369" t="s">
        <v>393</v>
      </c>
      <c r="D66" s="372" t="s">
        <v>591</v>
      </c>
      <c r="E66" s="371" t="s">
        <v>14</v>
      </c>
      <c r="F66" s="374">
        <v>0</v>
      </c>
      <c r="G66" s="374">
        <v>0</v>
      </c>
      <c r="H66" s="374">
        <v>0</v>
      </c>
      <c r="I66" s="374">
        <v>15</v>
      </c>
      <c r="J66" s="367" t="s">
        <v>877</v>
      </c>
      <c r="K66" s="378"/>
      <c r="L66" s="378"/>
      <c r="M66" s="378" t="s">
        <v>210</v>
      </c>
    </row>
    <row r="67" spans="1:13" ht="28.5" customHeight="1" x14ac:dyDescent="0.25">
      <c r="A67" s="369" t="s">
        <v>175</v>
      </c>
      <c r="B67" s="369" t="s">
        <v>176</v>
      </c>
      <c r="C67" s="369" t="s">
        <v>620</v>
      </c>
      <c r="D67" s="134" t="s">
        <v>859</v>
      </c>
      <c r="E67" s="371" t="s">
        <v>14</v>
      </c>
      <c r="F67" s="374">
        <v>5</v>
      </c>
      <c r="G67" s="374">
        <v>115</v>
      </c>
      <c r="H67" s="374">
        <v>0</v>
      </c>
      <c r="I67" s="374">
        <v>0</v>
      </c>
      <c r="J67" s="367" t="s">
        <v>585</v>
      </c>
      <c r="K67" s="378">
        <v>1</v>
      </c>
      <c r="L67" s="378"/>
      <c r="M67" s="378"/>
    </row>
    <row r="68" spans="1:13" ht="39.75" customHeight="1" x14ac:dyDescent="0.25">
      <c r="A68" s="369" t="s">
        <v>175</v>
      </c>
      <c r="B68" s="369" t="s">
        <v>176</v>
      </c>
      <c r="C68" s="369" t="s">
        <v>421</v>
      </c>
      <c r="D68" s="267" t="s">
        <v>868</v>
      </c>
      <c r="E68" s="371" t="s">
        <v>14</v>
      </c>
      <c r="F68" s="374">
        <v>0</v>
      </c>
      <c r="G68" s="374">
        <v>12</v>
      </c>
      <c r="H68" s="374">
        <v>0</v>
      </c>
      <c r="I68" s="374">
        <v>150</v>
      </c>
      <c r="J68" s="367" t="s">
        <v>857</v>
      </c>
      <c r="K68" s="378" t="s">
        <v>210</v>
      </c>
      <c r="L68" s="378"/>
      <c r="M68" s="378" t="s">
        <v>715</v>
      </c>
    </row>
    <row r="69" spans="1:13" ht="39.75" customHeight="1" x14ac:dyDescent="0.25">
      <c r="A69" s="369" t="s">
        <v>175</v>
      </c>
      <c r="B69" s="369" t="s">
        <v>176</v>
      </c>
      <c r="C69" s="369" t="s">
        <v>621</v>
      </c>
      <c r="D69" s="256" t="s">
        <v>716</v>
      </c>
      <c r="E69" s="371" t="s">
        <v>14</v>
      </c>
      <c r="F69" s="374">
        <v>19.600000000000001</v>
      </c>
      <c r="G69" s="374">
        <v>0</v>
      </c>
      <c r="H69" s="374">
        <v>18</v>
      </c>
      <c r="I69" s="374">
        <v>0</v>
      </c>
      <c r="J69" s="367" t="s">
        <v>584</v>
      </c>
      <c r="K69" s="378"/>
      <c r="L69" s="378">
        <v>2</v>
      </c>
      <c r="M69" s="378"/>
    </row>
    <row r="70" spans="1:13" ht="38.25" customHeight="1" x14ac:dyDescent="0.25">
      <c r="A70" s="369" t="s">
        <v>175</v>
      </c>
      <c r="B70" s="369" t="s">
        <v>176</v>
      </c>
      <c r="C70" s="369" t="s">
        <v>446</v>
      </c>
      <c r="D70" s="133" t="s">
        <v>573</v>
      </c>
      <c r="E70" s="371" t="s">
        <v>14</v>
      </c>
      <c r="F70" s="374">
        <v>0</v>
      </c>
      <c r="G70" s="374">
        <v>4</v>
      </c>
      <c r="H70" s="374">
        <v>0</v>
      </c>
      <c r="I70" s="374">
        <v>0</v>
      </c>
      <c r="J70" s="367" t="s">
        <v>575</v>
      </c>
      <c r="K70" s="378" t="s">
        <v>454</v>
      </c>
      <c r="L70" s="378"/>
      <c r="M70" s="378"/>
    </row>
    <row r="71" spans="1:13" ht="39.75" customHeight="1" x14ac:dyDescent="0.25">
      <c r="A71" s="369" t="s">
        <v>175</v>
      </c>
      <c r="B71" s="369" t="s">
        <v>176</v>
      </c>
      <c r="C71" s="369" t="s">
        <v>738</v>
      </c>
      <c r="D71" s="133" t="s">
        <v>576</v>
      </c>
      <c r="E71" s="371" t="s">
        <v>14</v>
      </c>
      <c r="F71" s="374">
        <v>0</v>
      </c>
      <c r="G71" s="374">
        <v>0</v>
      </c>
      <c r="H71" s="374">
        <v>0</v>
      </c>
      <c r="I71" s="374">
        <v>61</v>
      </c>
      <c r="J71" s="367" t="s">
        <v>578</v>
      </c>
      <c r="K71" s="378"/>
      <c r="L71" s="378"/>
      <c r="M71" s="378" t="s">
        <v>636</v>
      </c>
    </row>
    <row r="72" spans="1:13" ht="39.75" customHeight="1" x14ac:dyDescent="0.25">
      <c r="A72" s="369" t="s">
        <v>175</v>
      </c>
      <c r="B72" s="369" t="s">
        <v>176</v>
      </c>
      <c r="C72" s="369" t="s">
        <v>449</v>
      </c>
      <c r="D72" s="133" t="s">
        <v>577</v>
      </c>
      <c r="E72" s="371" t="s">
        <v>14</v>
      </c>
      <c r="F72" s="374">
        <v>0</v>
      </c>
      <c r="G72" s="374">
        <v>0</v>
      </c>
      <c r="H72" s="374">
        <v>0</v>
      </c>
      <c r="I72" s="374">
        <v>60</v>
      </c>
      <c r="J72" s="367" t="s">
        <v>578</v>
      </c>
      <c r="K72" s="251"/>
      <c r="L72" s="375"/>
      <c r="M72" s="378" t="s">
        <v>635</v>
      </c>
    </row>
    <row r="73" spans="1:13" ht="33" customHeight="1" x14ac:dyDescent="0.25">
      <c r="A73" s="369" t="s">
        <v>175</v>
      </c>
      <c r="B73" s="369" t="s">
        <v>176</v>
      </c>
      <c r="C73" s="369" t="s">
        <v>450</v>
      </c>
      <c r="D73" s="134" t="s">
        <v>574</v>
      </c>
      <c r="E73" s="371" t="s">
        <v>14</v>
      </c>
      <c r="F73" s="374">
        <v>0</v>
      </c>
      <c r="G73" s="374">
        <v>30</v>
      </c>
      <c r="H73" s="374">
        <v>0</v>
      </c>
      <c r="I73" s="374">
        <v>0</v>
      </c>
      <c r="J73" s="367" t="s">
        <v>578</v>
      </c>
      <c r="K73" s="378" t="s">
        <v>272</v>
      </c>
      <c r="L73" s="378"/>
      <c r="M73" s="378"/>
    </row>
    <row r="74" spans="1:13" ht="41.25" customHeight="1" x14ac:dyDescent="0.25">
      <c r="A74" s="369" t="s">
        <v>175</v>
      </c>
      <c r="B74" s="369" t="s">
        <v>176</v>
      </c>
      <c r="C74" s="369" t="s">
        <v>451</v>
      </c>
      <c r="D74" s="372" t="s">
        <v>579</v>
      </c>
      <c r="E74" s="371" t="s">
        <v>14</v>
      </c>
      <c r="F74" s="374">
        <v>0</v>
      </c>
      <c r="G74" s="374">
        <v>0</v>
      </c>
      <c r="H74" s="374">
        <v>0</v>
      </c>
      <c r="I74" s="374">
        <v>15</v>
      </c>
      <c r="J74" s="367" t="s">
        <v>876</v>
      </c>
      <c r="K74" s="378"/>
      <c r="L74" s="378"/>
      <c r="M74" s="378" t="s">
        <v>210</v>
      </c>
    </row>
    <row r="75" spans="1:13" ht="24.75" customHeight="1" x14ac:dyDescent="0.25">
      <c r="A75" s="564" t="s">
        <v>175</v>
      </c>
      <c r="B75" s="564" t="s">
        <v>176</v>
      </c>
      <c r="C75" s="564" t="s">
        <v>593</v>
      </c>
      <c r="D75" s="554" t="s">
        <v>650</v>
      </c>
      <c r="E75" s="371" t="s">
        <v>4</v>
      </c>
      <c r="F75" s="374">
        <v>0</v>
      </c>
      <c r="G75" s="374">
        <v>0</v>
      </c>
      <c r="H75" s="374">
        <v>0</v>
      </c>
      <c r="I75" s="374">
        <v>119</v>
      </c>
      <c r="J75" s="554" t="s">
        <v>875</v>
      </c>
      <c r="K75" s="686"/>
      <c r="L75" s="686"/>
      <c r="M75" s="686" t="s">
        <v>893</v>
      </c>
    </row>
    <row r="76" spans="1:13" ht="24.75" customHeight="1" x14ac:dyDescent="0.25">
      <c r="A76" s="705"/>
      <c r="B76" s="705"/>
      <c r="C76" s="705"/>
      <c r="D76" s="561"/>
      <c r="E76" s="371" t="s">
        <v>14</v>
      </c>
      <c r="F76" s="374">
        <v>0</v>
      </c>
      <c r="G76" s="374">
        <v>12</v>
      </c>
      <c r="H76" s="374">
        <v>0</v>
      </c>
      <c r="I76" s="374">
        <v>17</v>
      </c>
      <c r="J76" s="555"/>
      <c r="K76" s="687"/>
      <c r="L76" s="687"/>
      <c r="M76" s="687"/>
    </row>
    <row r="77" spans="1:13" ht="24.75" customHeight="1" x14ac:dyDescent="0.25">
      <c r="A77" s="565"/>
      <c r="B77" s="565"/>
      <c r="C77" s="565"/>
      <c r="D77" s="555"/>
      <c r="E77" s="371" t="s">
        <v>2</v>
      </c>
      <c r="F77" s="374">
        <v>0</v>
      </c>
      <c r="G77" s="374">
        <v>0</v>
      </c>
      <c r="H77" s="374">
        <v>0</v>
      </c>
      <c r="I77" s="374">
        <v>17</v>
      </c>
      <c r="J77" s="367"/>
      <c r="K77" s="413"/>
      <c r="L77" s="413"/>
      <c r="M77" s="413"/>
    </row>
    <row r="78" spans="1:13" ht="30.75" customHeight="1" x14ac:dyDescent="0.25">
      <c r="A78" s="369" t="s">
        <v>175</v>
      </c>
      <c r="B78" s="369" t="s">
        <v>176</v>
      </c>
      <c r="C78" s="369" t="s">
        <v>594</v>
      </c>
      <c r="D78" s="156" t="s">
        <v>718</v>
      </c>
      <c r="E78" s="262" t="s">
        <v>14</v>
      </c>
      <c r="F78" s="49">
        <v>85</v>
      </c>
      <c r="G78" s="49">
        <v>40</v>
      </c>
      <c r="H78" s="49">
        <v>0</v>
      </c>
      <c r="I78" s="49">
        <v>0</v>
      </c>
      <c r="J78" s="412" t="s">
        <v>920</v>
      </c>
      <c r="K78" s="231" t="s">
        <v>608</v>
      </c>
      <c r="L78" s="231"/>
      <c r="M78" s="231"/>
    </row>
    <row r="79" spans="1:13" ht="30.75" customHeight="1" x14ac:dyDescent="0.25">
      <c r="A79" s="369" t="s">
        <v>175</v>
      </c>
      <c r="B79" s="369" t="s">
        <v>176</v>
      </c>
      <c r="C79" s="369" t="s">
        <v>595</v>
      </c>
      <c r="D79" s="156" t="s">
        <v>583</v>
      </c>
      <c r="E79" s="371" t="s">
        <v>14</v>
      </c>
      <c r="F79" s="374">
        <v>0</v>
      </c>
      <c r="G79" s="374">
        <v>0</v>
      </c>
      <c r="H79" s="374">
        <v>18</v>
      </c>
      <c r="I79" s="374">
        <v>0</v>
      </c>
      <c r="J79" s="367" t="s">
        <v>587</v>
      </c>
      <c r="K79" s="378"/>
      <c r="L79" s="378">
        <v>1</v>
      </c>
      <c r="M79" s="378"/>
    </row>
    <row r="80" spans="1:13" ht="30" customHeight="1" x14ac:dyDescent="0.25">
      <c r="A80" s="369" t="s">
        <v>175</v>
      </c>
      <c r="B80" s="369" t="s">
        <v>176</v>
      </c>
      <c r="C80" s="369" t="s">
        <v>596</v>
      </c>
      <c r="D80" s="156" t="s">
        <v>728</v>
      </c>
      <c r="E80" s="262" t="s">
        <v>14</v>
      </c>
      <c r="F80" s="49">
        <v>0</v>
      </c>
      <c r="G80" s="49">
        <v>0</v>
      </c>
      <c r="H80" s="49">
        <v>85</v>
      </c>
      <c r="I80" s="49">
        <v>0</v>
      </c>
      <c r="J80" s="262" t="s">
        <v>717</v>
      </c>
      <c r="K80" s="27"/>
      <c r="L80" s="27">
        <v>1</v>
      </c>
      <c r="M80" s="27"/>
    </row>
    <row r="81" spans="1:13" ht="43.5" customHeight="1" x14ac:dyDescent="0.25">
      <c r="A81" s="373" t="s">
        <v>175</v>
      </c>
      <c r="B81" s="373" t="s">
        <v>176</v>
      </c>
      <c r="C81" s="373" t="s">
        <v>597</v>
      </c>
      <c r="D81" s="365" t="s">
        <v>951</v>
      </c>
      <c r="E81" s="262" t="s">
        <v>2</v>
      </c>
      <c r="F81" s="49">
        <v>0</v>
      </c>
      <c r="G81" s="49">
        <v>17</v>
      </c>
      <c r="H81" s="49">
        <v>0</v>
      </c>
      <c r="I81" s="49">
        <v>0</v>
      </c>
      <c r="J81" s="262" t="s">
        <v>235</v>
      </c>
      <c r="K81" s="375">
        <v>1</v>
      </c>
      <c r="L81" s="27"/>
      <c r="M81" s="27"/>
    </row>
    <row r="82" spans="1:13" ht="30" customHeight="1" x14ac:dyDescent="0.25">
      <c r="A82" s="373" t="s">
        <v>175</v>
      </c>
      <c r="B82" s="373" t="s">
        <v>176</v>
      </c>
      <c r="C82" s="373" t="s">
        <v>598</v>
      </c>
      <c r="D82" s="156" t="s">
        <v>895</v>
      </c>
      <c r="E82" s="262" t="s">
        <v>14</v>
      </c>
      <c r="F82" s="49">
        <v>0</v>
      </c>
      <c r="G82" s="49">
        <v>12</v>
      </c>
      <c r="H82" s="49">
        <v>0</v>
      </c>
      <c r="I82" s="49">
        <v>0</v>
      </c>
      <c r="J82" s="262" t="s">
        <v>235</v>
      </c>
      <c r="K82" s="375">
        <v>1</v>
      </c>
      <c r="L82" s="27"/>
      <c r="M82" s="27"/>
    </row>
    <row r="83" spans="1:13" ht="30" customHeight="1" x14ac:dyDescent="0.25">
      <c r="A83" s="373" t="s">
        <v>175</v>
      </c>
      <c r="B83" s="373" t="s">
        <v>176</v>
      </c>
      <c r="C83" s="373" t="s">
        <v>599</v>
      </c>
      <c r="D83" s="156" t="s">
        <v>858</v>
      </c>
      <c r="E83" s="262" t="s">
        <v>14</v>
      </c>
      <c r="F83" s="49">
        <v>0</v>
      </c>
      <c r="G83" s="49">
        <v>14</v>
      </c>
      <c r="H83" s="49">
        <v>0</v>
      </c>
      <c r="I83" s="49">
        <v>0</v>
      </c>
      <c r="J83" s="371" t="s">
        <v>580</v>
      </c>
      <c r="K83" s="375">
        <v>1</v>
      </c>
      <c r="L83" s="27"/>
      <c r="M83" s="27"/>
    </row>
    <row r="84" spans="1:13" ht="30.75" customHeight="1" x14ac:dyDescent="0.25">
      <c r="A84" s="373" t="s">
        <v>175</v>
      </c>
      <c r="B84" s="373" t="s">
        <v>176</v>
      </c>
      <c r="C84" s="373" t="s">
        <v>649</v>
      </c>
      <c r="D84" s="156" t="s">
        <v>894</v>
      </c>
      <c r="E84" s="262" t="s">
        <v>2</v>
      </c>
      <c r="F84" s="49">
        <v>0</v>
      </c>
      <c r="G84" s="49">
        <v>10</v>
      </c>
      <c r="H84" s="49">
        <v>0</v>
      </c>
      <c r="I84" s="49">
        <v>0</v>
      </c>
      <c r="J84" s="262" t="s">
        <v>235</v>
      </c>
      <c r="K84" s="375">
        <v>1</v>
      </c>
      <c r="L84" s="27"/>
      <c r="M84" s="27"/>
    </row>
    <row r="85" spans="1:13" ht="18.75" customHeight="1" x14ac:dyDescent="0.25">
      <c r="A85" s="66" t="s">
        <v>175</v>
      </c>
      <c r="B85" s="66" t="s">
        <v>176</v>
      </c>
      <c r="C85" s="788" t="s">
        <v>55</v>
      </c>
      <c r="D85" s="789"/>
      <c r="E85" s="790"/>
      <c r="F85" s="99">
        <f>SUM(F20:F84)</f>
        <v>5840.6</v>
      </c>
      <c r="G85" s="99">
        <f>SUM(G20:G84)</f>
        <v>3704.2000000000003</v>
      </c>
      <c r="H85" s="99">
        <f>SUM(H20:H84)</f>
        <v>1673</v>
      </c>
      <c r="I85" s="99">
        <f>SUM(I20:I84)</f>
        <v>1962</v>
      </c>
      <c r="J85" s="72"/>
      <c r="K85" s="72"/>
      <c r="L85" s="72"/>
      <c r="M85" s="72"/>
    </row>
    <row r="86" spans="1:13" x14ac:dyDescent="0.25">
      <c r="A86" s="376"/>
      <c r="B86" s="376"/>
      <c r="C86" s="373"/>
      <c r="D86" s="209"/>
      <c r="E86" s="87" t="s">
        <v>44</v>
      </c>
      <c r="F86" s="88">
        <f>+F55+F53+F52+F50+F48+F47+F41+F40+F39+F38+F37+F36+F33+F30+F27+F24+F21+F20+F42+F54+F57+F35+F81+F77+F84+F45+F56</f>
        <v>771.59999999999991</v>
      </c>
      <c r="G86" s="88">
        <f>+G55+G53+G52+G50+G48+G47+G41+G40+G39+G38+G37+G36+G33+G30+G27+G24+G21+G20+G42+G54+G57+G35+G81+G77+G84+G45+G56</f>
        <v>1335.8</v>
      </c>
      <c r="H86" s="88">
        <f>+H55+H53+H52+H50+H48+H47+H41+H40+H39+H38+H37+H36+H33+H30+H27+H24+H21+H20+H42+H54+H57+H35+H81+H77+H84+H45+H56</f>
        <v>1100</v>
      </c>
      <c r="I86" s="88">
        <f>+I55+I53+I52+I50+I48+I47+I41+I40+I39+I38+I37+I36+I33+I30+I27+I24+I21+I20+I42+I54+I57+I35+I81+I77+I84+I45+I56</f>
        <v>1219</v>
      </c>
      <c r="J86" s="89"/>
      <c r="K86" s="90"/>
      <c r="L86" s="90"/>
      <c r="M86" s="90"/>
    </row>
    <row r="87" spans="1:13" ht="15" customHeight="1" x14ac:dyDescent="0.25">
      <c r="A87" s="376"/>
      <c r="B87" s="376"/>
      <c r="C87" s="373"/>
      <c r="D87" s="209"/>
      <c r="E87" s="87" t="s">
        <v>45</v>
      </c>
      <c r="F87" s="88">
        <f>+F75+F66+F46+F31+F28+F25+F22</f>
        <v>2959</v>
      </c>
      <c r="G87" s="88">
        <f>+G75+G66+G46+G31+G28+G25+G22</f>
        <v>1357</v>
      </c>
      <c r="H87" s="88">
        <f>+H75+H66+H46+H31+H28+H25+H22</f>
        <v>0</v>
      </c>
      <c r="I87" s="88">
        <f>+I75+I66+I46+I31+I28+I25+I22</f>
        <v>406</v>
      </c>
      <c r="J87" s="89"/>
      <c r="K87" s="90"/>
      <c r="L87" s="90"/>
      <c r="M87" s="90"/>
    </row>
    <row r="88" spans="1:13" x14ac:dyDescent="0.25">
      <c r="A88" s="376"/>
      <c r="B88" s="376"/>
      <c r="C88" s="373"/>
      <c r="D88" s="209"/>
      <c r="E88" s="87" t="s">
        <v>46</v>
      </c>
      <c r="F88" s="88">
        <f>+F80+F79+F78+F76+F73+F72+F71+F70+F69+F68+F67+F65+F64+F63+F62+F61+F60+F59+F58+F51+F49+F44+F43+F34+F32+F26+F23+F29+F82+F83+F74</f>
        <v>2110</v>
      </c>
      <c r="G88" s="88">
        <f t="shared" ref="G88:I88" si="1">+G80+G79+G78+G76+G73+G72+G71+G70+G69+G68+G67+G65+G64+G63+G62+G61+G60+G59+G58+G51+G49+G44+G43+G34+G32+G26+G23+G29+G82+G83+G74</f>
        <v>1011.4</v>
      </c>
      <c r="H88" s="88">
        <f t="shared" si="1"/>
        <v>573</v>
      </c>
      <c r="I88" s="88">
        <f t="shared" si="1"/>
        <v>337</v>
      </c>
      <c r="J88" s="89"/>
      <c r="K88" s="90"/>
      <c r="L88" s="90"/>
      <c r="M88" s="90"/>
    </row>
    <row r="89" spans="1:13" hidden="1" x14ac:dyDescent="0.25">
      <c r="A89" s="376"/>
      <c r="B89" s="376"/>
      <c r="C89" s="373"/>
      <c r="D89" s="209"/>
      <c r="E89" s="87" t="s">
        <v>667</v>
      </c>
      <c r="F89" s="88"/>
      <c r="G89" s="88"/>
      <c r="H89" s="88"/>
      <c r="I89" s="88"/>
      <c r="J89" s="89"/>
      <c r="K89" s="90"/>
      <c r="L89" s="90"/>
      <c r="M89" s="90"/>
    </row>
    <row r="90" spans="1:13" hidden="1" x14ac:dyDescent="0.25">
      <c r="A90" s="376"/>
      <c r="B90" s="376"/>
      <c r="C90" s="373"/>
      <c r="D90" s="209"/>
      <c r="E90" s="87" t="s">
        <v>47</v>
      </c>
      <c r="F90" s="88"/>
      <c r="G90" s="88"/>
      <c r="H90" s="88"/>
      <c r="I90" s="88"/>
      <c r="J90" s="89"/>
      <c r="K90" s="90"/>
      <c r="L90" s="90"/>
      <c r="M90" s="90"/>
    </row>
    <row r="91" spans="1:13" hidden="1" x14ac:dyDescent="0.25">
      <c r="A91" s="376"/>
      <c r="B91" s="376"/>
      <c r="C91" s="373"/>
      <c r="D91" s="209"/>
      <c r="E91" s="87" t="s">
        <v>194</v>
      </c>
      <c r="F91" s="88"/>
      <c r="G91" s="88"/>
      <c r="H91" s="88"/>
      <c r="I91" s="88"/>
      <c r="J91" s="89"/>
      <c r="K91" s="90"/>
      <c r="L91" s="90"/>
      <c r="M91" s="90"/>
    </row>
    <row r="92" spans="1:13" ht="24" customHeight="1" x14ac:dyDescent="0.25">
      <c r="A92" s="824" t="s">
        <v>566</v>
      </c>
      <c r="B92" s="824"/>
      <c r="C92" s="824"/>
      <c r="D92" s="824"/>
      <c r="E92" s="824"/>
      <c r="F92" s="824"/>
      <c r="G92" s="824"/>
      <c r="H92" s="824"/>
      <c r="I92" s="824"/>
      <c r="J92" s="824"/>
      <c r="K92" s="415"/>
      <c r="L92" s="415"/>
      <c r="M92" s="415"/>
    </row>
    <row r="93" spans="1:13" ht="35.25" customHeight="1" x14ac:dyDescent="0.25">
      <c r="A93" s="373" t="s">
        <v>175</v>
      </c>
      <c r="B93" s="373" t="s">
        <v>177</v>
      </c>
      <c r="C93" s="373" t="s">
        <v>175</v>
      </c>
      <c r="D93" s="371" t="s">
        <v>400</v>
      </c>
      <c r="E93" s="371" t="s">
        <v>2</v>
      </c>
      <c r="F93" s="374">
        <v>4.7</v>
      </c>
      <c r="G93" s="374">
        <v>5</v>
      </c>
      <c r="H93" s="374">
        <v>30</v>
      </c>
      <c r="I93" s="374">
        <v>50</v>
      </c>
      <c r="J93" s="383" t="s">
        <v>315</v>
      </c>
      <c r="K93" s="384"/>
      <c r="L93" s="384" t="s">
        <v>942</v>
      </c>
      <c r="M93" s="384" t="s">
        <v>942</v>
      </c>
    </row>
    <row r="94" spans="1:13" ht="23.25" customHeight="1" x14ac:dyDescent="0.25">
      <c r="A94" s="564" t="s">
        <v>175</v>
      </c>
      <c r="B94" s="564" t="s">
        <v>177</v>
      </c>
      <c r="C94" s="564" t="s">
        <v>176</v>
      </c>
      <c r="D94" s="554" t="s">
        <v>745</v>
      </c>
      <c r="E94" s="371" t="s">
        <v>2</v>
      </c>
      <c r="F94" s="374">
        <v>5.7</v>
      </c>
      <c r="G94" s="374">
        <v>100</v>
      </c>
      <c r="H94" s="374">
        <v>94</v>
      </c>
      <c r="I94" s="374">
        <v>0</v>
      </c>
      <c r="J94" s="546" t="s">
        <v>724</v>
      </c>
      <c r="K94" s="564"/>
      <c r="L94" s="564" t="s">
        <v>723</v>
      </c>
      <c r="M94" s="564"/>
    </row>
    <row r="95" spans="1:13" ht="23.25" hidden="1" customHeight="1" x14ac:dyDescent="0.25">
      <c r="A95" s="705"/>
      <c r="B95" s="705"/>
      <c r="C95" s="705"/>
      <c r="D95" s="561"/>
      <c r="E95" s="371" t="s">
        <v>15</v>
      </c>
      <c r="F95" s="374">
        <v>0</v>
      </c>
      <c r="G95" s="374">
        <v>0</v>
      </c>
      <c r="H95" s="374">
        <v>0</v>
      </c>
      <c r="I95" s="374">
        <v>0</v>
      </c>
      <c r="J95" s="752"/>
      <c r="K95" s="705"/>
      <c r="L95" s="705"/>
      <c r="M95" s="705"/>
    </row>
    <row r="96" spans="1:13" ht="24.75" customHeight="1" x14ac:dyDescent="0.25">
      <c r="A96" s="565"/>
      <c r="B96" s="565"/>
      <c r="C96" s="565"/>
      <c r="D96" s="555"/>
      <c r="E96" s="371" t="s">
        <v>4</v>
      </c>
      <c r="F96" s="374">
        <v>5.7</v>
      </c>
      <c r="G96" s="374">
        <v>100</v>
      </c>
      <c r="H96" s="374">
        <v>94</v>
      </c>
      <c r="I96" s="374">
        <v>0</v>
      </c>
      <c r="J96" s="547"/>
      <c r="K96" s="565"/>
      <c r="L96" s="565"/>
      <c r="M96" s="565"/>
    </row>
    <row r="97" spans="1:13" ht="35.25" customHeight="1" x14ac:dyDescent="0.25">
      <c r="A97" s="368" t="s">
        <v>175</v>
      </c>
      <c r="B97" s="368" t="s">
        <v>177</v>
      </c>
      <c r="C97" s="368" t="s">
        <v>177</v>
      </c>
      <c r="D97" s="366" t="s">
        <v>874</v>
      </c>
      <c r="E97" s="371" t="s">
        <v>2</v>
      </c>
      <c r="F97" s="374">
        <v>20</v>
      </c>
      <c r="G97" s="374">
        <v>30</v>
      </c>
      <c r="H97" s="374">
        <v>20</v>
      </c>
      <c r="I97" s="374">
        <v>20</v>
      </c>
      <c r="J97" s="370" t="s">
        <v>315</v>
      </c>
      <c r="K97" s="384" t="s">
        <v>971</v>
      </c>
      <c r="L97" s="384" t="s">
        <v>666</v>
      </c>
      <c r="M97" s="384" t="s">
        <v>666</v>
      </c>
    </row>
    <row r="98" spans="1:13" ht="45" customHeight="1" x14ac:dyDescent="0.25">
      <c r="A98" s="373" t="s">
        <v>175</v>
      </c>
      <c r="B98" s="373" t="s">
        <v>177</v>
      </c>
      <c r="C98" s="373" t="s">
        <v>178</v>
      </c>
      <c r="D98" s="371" t="s">
        <v>173</v>
      </c>
      <c r="E98" s="371" t="s">
        <v>2</v>
      </c>
      <c r="F98" s="374">
        <v>349</v>
      </c>
      <c r="G98" s="374">
        <v>390.4</v>
      </c>
      <c r="H98" s="374">
        <v>405</v>
      </c>
      <c r="I98" s="374">
        <v>420</v>
      </c>
      <c r="J98" s="383" t="s">
        <v>61</v>
      </c>
      <c r="K98" s="242" t="s">
        <v>185</v>
      </c>
      <c r="L98" s="242" t="s">
        <v>185</v>
      </c>
      <c r="M98" s="242" t="s">
        <v>185</v>
      </c>
    </row>
    <row r="99" spans="1:13" ht="24" customHeight="1" x14ac:dyDescent="0.25">
      <c r="A99" s="71"/>
      <c r="B99" s="208"/>
      <c r="C99" s="56"/>
      <c r="D99" s="380" t="s">
        <v>56</v>
      </c>
      <c r="E99" s="252"/>
      <c r="F99" s="94">
        <f t="shared" ref="F99:I99" si="2">SUM(F93:F98)</f>
        <v>385.1</v>
      </c>
      <c r="G99" s="94">
        <f t="shared" si="2"/>
        <v>625.4</v>
      </c>
      <c r="H99" s="94">
        <f t="shared" si="2"/>
        <v>643</v>
      </c>
      <c r="I99" s="94">
        <f t="shared" si="2"/>
        <v>490</v>
      </c>
      <c r="J99" s="253"/>
      <c r="K99" s="253"/>
      <c r="L99" s="253"/>
      <c r="M99" s="253"/>
    </row>
    <row r="100" spans="1:13" ht="19.5" customHeight="1" x14ac:dyDescent="0.25">
      <c r="A100" s="73"/>
      <c r="B100" s="74"/>
      <c r="C100" s="373"/>
      <c r="D100" s="380"/>
      <c r="E100" s="86" t="s">
        <v>44</v>
      </c>
      <c r="F100" s="88">
        <f>+F93+F97+F98+F94</f>
        <v>379.4</v>
      </c>
      <c r="G100" s="88">
        <f t="shared" ref="G100:I100" si="3">+G93+G97+G98+G94</f>
        <v>525.4</v>
      </c>
      <c r="H100" s="88">
        <f t="shared" si="3"/>
        <v>549</v>
      </c>
      <c r="I100" s="88">
        <f t="shared" si="3"/>
        <v>490</v>
      </c>
      <c r="J100" s="372"/>
      <c r="K100" s="375"/>
      <c r="L100" s="375"/>
      <c r="M100" s="375"/>
    </row>
    <row r="101" spans="1:13" ht="16.5" customHeight="1" x14ac:dyDescent="0.25">
      <c r="A101" s="73"/>
      <c r="B101" s="74"/>
      <c r="C101" s="373"/>
      <c r="D101" s="380"/>
      <c r="E101" s="86" t="s">
        <v>45</v>
      </c>
      <c r="F101" s="88">
        <f t="shared" ref="F101:I101" si="4">+F96</f>
        <v>5.7</v>
      </c>
      <c r="G101" s="88">
        <f t="shared" si="4"/>
        <v>100</v>
      </c>
      <c r="H101" s="88">
        <f t="shared" si="4"/>
        <v>94</v>
      </c>
      <c r="I101" s="88">
        <f t="shared" si="4"/>
        <v>0</v>
      </c>
      <c r="J101" s="372"/>
      <c r="K101" s="375"/>
      <c r="L101" s="375"/>
      <c r="M101" s="375"/>
    </row>
    <row r="102" spans="1:13" ht="16.5" hidden="1" customHeight="1" x14ac:dyDescent="0.25">
      <c r="A102" s="73"/>
      <c r="B102" s="74"/>
      <c r="C102" s="373"/>
      <c r="D102" s="380"/>
      <c r="E102" s="86" t="s">
        <v>194</v>
      </c>
      <c r="F102" s="88"/>
      <c r="G102" s="88"/>
      <c r="H102" s="88"/>
      <c r="I102" s="88"/>
      <c r="J102" s="372"/>
      <c r="K102" s="375"/>
      <c r="L102" s="375"/>
      <c r="M102" s="375"/>
    </row>
    <row r="103" spans="1:13" ht="16.5" customHeight="1" x14ac:dyDescent="0.25">
      <c r="A103" s="73"/>
      <c r="B103" s="74"/>
      <c r="C103" s="373"/>
      <c r="D103" s="380"/>
      <c r="E103" s="86" t="s">
        <v>667</v>
      </c>
      <c r="F103" s="88">
        <f t="shared" ref="F103:I103" si="5">+F95</f>
        <v>0</v>
      </c>
      <c r="G103" s="88">
        <f t="shared" si="5"/>
        <v>0</v>
      </c>
      <c r="H103" s="88">
        <f t="shared" si="5"/>
        <v>0</v>
      </c>
      <c r="I103" s="88">
        <f t="shared" si="5"/>
        <v>0</v>
      </c>
      <c r="J103" s="372"/>
      <c r="K103" s="375"/>
      <c r="L103" s="375"/>
      <c r="M103" s="375"/>
    </row>
    <row r="104" spans="1:13" ht="13.5" hidden="1" customHeight="1" x14ac:dyDescent="0.25">
      <c r="A104" s="73"/>
      <c r="B104" s="74"/>
      <c r="C104" s="373"/>
      <c r="D104" s="371"/>
      <c r="E104" s="252" t="s">
        <v>46</v>
      </c>
      <c r="F104" s="75"/>
      <c r="G104" s="75"/>
      <c r="H104" s="75"/>
      <c r="I104" s="75"/>
      <c r="J104" s="372"/>
      <c r="K104" s="375"/>
      <c r="L104" s="375"/>
      <c r="M104" s="375"/>
    </row>
    <row r="105" spans="1:13" ht="15.75" customHeight="1" x14ac:dyDescent="0.25">
      <c r="A105" s="791" t="s">
        <v>568</v>
      </c>
      <c r="B105" s="791"/>
      <c r="C105" s="791"/>
      <c r="D105" s="791"/>
      <c r="E105" s="791"/>
      <c r="F105" s="791"/>
      <c r="G105" s="791"/>
      <c r="H105" s="791"/>
      <c r="I105" s="791"/>
      <c r="J105" s="791"/>
      <c r="K105" s="416"/>
      <c r="L105" s="416"/>
      <c r="M105" s="416"/>
    </row>
    <row r="106" spans="1:13" ht="69" customHeight="1" x14ac:dyDescent="0.25">
      <c r="A106" s="381" t="s">
        <v>175</v>
      </c>
      <c r="B106" s="381" t="s">
        <v>178</v>
      </c>
      <c r="C106" s="268" t="s">
        <v>175</v>
      </c>
      <c r="D106" s="411" t="s">
        <v>916</v>
      </c>
      <c r="E106" s="262" t="s">
        <v>17</v>
      </c>
      <c r="F106" s="374">
        <v>1315.8</v>
      </c>
      <c r="G106" s="374">
        <v>1670</v>
      </c>
      <c r="H106" s="374">
        <v>1700</v>
      </c>
      <c r="I106" s="374">
        <v>1720</v>
      </c>
      <c r="J106" s="383" t="s">
        <v>218</v>
      </c>
      <c r="K106" s="375" t="s">
        <v>917</v>
      </c>
      <c r="L106" s="375" t="s">
        <v>917</v>
      </c>
      <c r="M106" s="375" t="s">
        <v>917</v>
      </c>
    </row>
    <row r="107" spans="1:13" ht="48.75" customHeight="1" x14ac:dyDescent="0.25">
      <c r="A107" s="381" t="s">
        <v>175</v>
      </c>
      <c r="B107" s="381" t="s">
        <v>178</v>
      </c>
      <c r="C107" s="268" t="s">
        <v>176</v>
      </c>
      <c r="D107" s="262" t="s">
        <v>881</v>
      </c>
      <c r="E107" s="262" t="s">
        <v>17</v>
      </c>
      <c r="F107" s="374">
        <v>84</v>
      </c>
      <c r="G107" s="49">
        <v>100</v>
      </c>
      <c r="H107" s="49">
        <v>100</v>
      </c>
      <c r="I107" s="49">
        <v>100</v>
      </c>
      <c r="J107" s="263" t="s">
        <v>452</v>
      </c>
      <c r="K107" s="27">
        <v>45</v>
      </c>
      <c r="L107" s="27">
        <v>45</v>
      </c>
      <c r="M107" s="27">
        <v>45</v>
      </c>
    </row>
    <row r="108" spans="1:13" ht="23.25" customHeight="1" x14ac:dyDescent="0.25">
      <c r="A108" s="793" t="s">
        <v>175</v>
      </c>
      <c r="B108" s="793" t="s">
        <v>178</v>
      </c>
      <c r="C108" s="792" t="s">
        <v>177</v>
      </c>
      <c r="D108" s="794" t="s">
        <v>915</v>
      </c>
      <c r="E108" s="148" t="s">
        <v>17</v>
      </c>
      <c r="F108" s="119">
        <v>910.9</v>
      </c>
      <c r="G108" s="119">
        <v>1030</v>
      </c>
      <c r="H108" s="119">
        <v>1100</v>
      </c>
      <c r="I108" s="119">
        <v>1200</v>
      </c>
      <c r="J108" s="787" t="s">
        <v>217</v>
      </c>
      <c r="K108" s="803" t="s">
        <v>918</v>
      </c>
      <c r="L108" s="803" t="s">
        <v>918</v>
      </c>
      <c r="M108" s="803" t="s">
        <v>918</v>
      </c>
    </row>
    <row r="109" spans="1:13" ht="18.75" customHeight="1" x14ac:dyDescent="0.25">
      <c r="A109" s="793"/>
      <c r="B109" s="793"/>
      <c r="C109" s="792"/>
      <c r="D109" s="794"/>
      <c r="E109" s="148" t="s">
        <v>2</v>
      </c>
      <c r="F109" s="127">
        <f t="shared" ref="F109:I109" si="6">+F118+F122</f>
        <v>149.9</v>
      </c>
      <c r="G109" s="127">
        <f t="shared" si="6"/>
        <v>20</v>
      </c>
      <c r="H109" s="127">
        <f t="shared" si="6"/>
        <v>0</v>
      </c>
      <c r="I109" s="127">
        <f t="shared" si="6"/>
        <v>0</v>
      </c>
      <c r="J109" s="787"/>
      <c r="K109" s="804"/>
      <c r="L109" s="804"/>
      <c r="M109" s="804"/>
    </row>
    <row r="110" spans="1:13" ht="23.25" customHeight="1" x14ac:dyDescent="0.25">
      <c r="A110" s="793"/>
      <c r="B110" s="793"/>
      <c r="C110" s="792"/>
      <c r="D110" s="794"/>
      <c r="E110" s="148" t="s">
        <v>4</v>
      </c>
      <c r="F110" s="127">
        <f t="shared" ref="F110:I110" si="7">+F121+F126</f>
        <v>137.1</v>
      </c>
      <c r="G110" s="127">
        <f t="shared" si="7"/>
        <v>32</v>
      </c>
      <c r="H110" s="127">
        <f t="shared" si="7"/>
        <v>0</v>
      </c>
      <c r="I110" s="127">
        <f t="shared" si="7"/>
        <v>0</v>
      </c>
      <c r="J110" s="787"/>
      <c r="K110" s="804"/>
      <c r="L110" s="804"/>
      <c r="M110" s="804"/>
    </row>
    <row r="111" spans="1:13" ht="17.25" hidden="1" customHeight="1" x14ac:dyDescent="0.25">
      <c r="A111" s="793"/>
      <c r="B111" s="793"/>
      <c r="C111" s="792"/>
      <c r="D111" s="794"/>
      <c r="E111" s="148" t="s">
        <v>5</v>
      </c>
      <c r="F111" s="127">
        <f t="shared" ref="F111:I111" si="8">+F119</f>
        <v>0</v>
      </c>
      <c r="G111" s="127">
        <f t="shared" si="8"/>
        <v>0</v>
      </c>
      <c r="H111" s="127">
        <f t="shared" si="8"/>
        <v>0</v>
      </c>
      <c r="I111" s="127">
        <f t="shared" si="8"/>
        <v>0</v>
      </c>
      <c r="J111" s="787"/>
      <c r="K111" s="804"/>
      <c r="L111" s="804"/>
      <c r="M111" s="804"/>
    </row>
    <row r="112" spans="1:13" ht="17.25" customHeight="1" x14ac:dyDescent="0.25">
      <c r="A112" s="793"/>
      <c r="B112" s="793"/>
      <c r="C112" s="792"/>
      <c r="D112" s="794"/>
      <c r="E112" s="148" t="s">
        <v>15</v>
      </c>
      <c r="F112" s="127">
        <f t="shared" ref="F112:I112" si="9">+F123</f>
        <v>631.20000000000005</v>
      </c>
      <c r="G112" s="127">
        <f t="shared" si="9"/>
        <v>0</v>
      </c>
      <c r="H112" s="127">
        <f t="shared" si="9"/>
        <v>0</v>
      </c>
      <c r="I112" s="127">
        <f t="shared" si="9"/>
        <v>0</v>
      </c>
      <c r="J112" s="787"/>
      <c r="K112" s="804"/>
      <c r="L112" s="804"/>
      <c r="M112" s="804"/>
    </row>
    <row r="113" spans="1:13" s="19" customFormat="1" ht="22.5" hidden="1" customHeight="1" x14ac:dyDescent="0.25">
      <c r="A113" s="793"/>
      <c r="B113" s="793"/>
      <c r="C113" s="792"/>
      <c r="D113" s="794"/>
      <c r="E113" s="148" t="s">
        <v>14</v>
      </c>
      <c r="F113" s="127"/>
      <c r="G113" s="127"/>
      <c r="H113" s="127"/>
      <c r="I113" s="127"/>
      <c r="J113" s="787"/>
      <c r="K113" s="804"/>
      <c r="L113" s="804"/>
      <c r="M113" s="804"/>
    </row>
    <row r="114" spans="1:13" s="19" customFormat="1" ht="42.75" customHeight="1" x14ac:dyDescent="0.25">
      <c r="A114" s="420" t="s">
        <v>175</v>
      </c>
      <c r="B114" s="420" t="s">
        <v>178</v>
      </c>
      <c r="C114" s="423" t="s">
        <v>406</v>
      </c>
      <c r="D114" s="418" t="s">
        <v>291</v>
      </c>
      <c r="E114" s="418" t="s">
        <v>17</v>
      </c>
      <c r="F114" s="78">
        <v>0</v>
      </c>
      <c r="G114" s="78">
        <v>13</v>
      </c>
      <c r="H114" s="78">
        <v>300</v>
      </c>
      <c r="I114" s="78">
        <v>300</v>
      </c>
      <c r="J114" s="414" t="s">
        <v>622</v>
      </c>
      <c r="K114" s="76" t="s">
        <v>665</v>
      </c>
      <c r="L114" s="76" t="s">
        <v>725</v>
      </c>
      <c r="M114" s="76" t="s">
        <v>725</v>
      </c>
    </row>
    <row r="115" spans="1:13" s="19" customFormat="1" ht="42.75" customHeight="1" x14ac:dyDescent="0.25">
      <c r="A115" s="420" t="s">
        <v>175</v>
      </c>
      <c r="B115" s="420" t="s">
        <v>178</v>
      </c>
      <c r="C115" s="423" t="s">
        <v>407</v>
      </c>
      <c r="D115" s="418" t="s">
        <v>37</v>
      </c>
      <c r="E115" s="418" t="s">
        <v>17</v>
      </c>
      <c r="F115" s="78">
        <v>0</v>
      </c>
      <c r="G115" s="78">
        <v>0</v>
      </c>
      <c r="H115" s="78">
        <v>0</v>
      </c>
      <c r="I115" s="78">
        <v>225.1</v>
      </c>
      <c r="J115" s="414" t="s">
        <v>623</v>
      </c>
      <c r="K115" s="232"/>
      <c r="L115" s="232"/>
      <c r="M115" s="232" t="s">
        <v>455</v>
      </c>
    </row>
    <row r="116" spans="1:13" s="19" customFormat="1" ht="72" customHeight="1" x14ac:dyDescent="0.25">
      <c r="A116" s="420" t="s">
        <v>175</v>
      </c>
      <c r="B116" s="420" t="s">
        <v>178</v>
      </c>
      <c r="C116" s="423" t="s">
        <v>408</v>
      </c>
      <c r="D116" s="418" t="s">
        <v>729</v>
      </c>
      <c r="E116" s="418" t="s">
        <v>17</v>
      </c>
      <c r="F116" s="78">
        <v>327.9</v>
      </c>
      <c r="G116" s="78">
        <v>250</v>
      </c>
      <c r="H116" s="78">
        <v>320</v>
      </c>
      <c r="I116" s="78">
        <v>250</v>
      </c>
      <c r="J116" s="414" t="s">
        <v>623</v>
      </c>
      <c r="K116" s="425" t="s">
        <v>777</v>
      </c>
      <c r="L116" s="425" t="s">
        <v>777</v>
      </c>
      <c r="M116" s="425" t="s">
        <v>777</v>
      </c>
    </row>
    <row r="117" spans="1:13" s="19" customFormat="1" ht="47.25" customHeight="1" x14ac:dyDescent="0.25">
      <c r="A117" s="420" t="s">
        <v>175</v>
      </c>
      <c r="B117" s="420" t="s">
        <v>178</v>
      </c>
      <c r="C117" s="423" t="s">
        <v>409</v>
      </c>
      <c r="D117" s="424" t="s">
        <v>732</v>
      </c>
      <c r="E117" s="418" t="s">
        <v>17</v>
      </c>
      <c r="F117" s="78">
        <v>26.3</v>
      </c>
      <c r="G117" s="78">
        <v>0</v>
      </c>
      <c r="H117" s="78">
        <v>120</v>
      </c>
      <c r="I117" s="78">
        <v>120</v>
      </c>
      <c r="J117" s="258" t="s">
        <v>624</v>
      </c>
      <c r="K117" s="257"/>
      <c r="L117" s="257" t="s">
        <v>736</v>
      </c>
      <c r="M117" s="257" t="s">
        <v>736</v>
      </c>
    </row>
    <row r="118" spans="1:13" s="19" customFormat="1" ht="24" customHeight="1" x14ac:dyDescent="0.25">
      <c r="A118" s="778" t="s">
        <v>175</v>
      </c>
      <c r="B118" s="778" t="s">
        <v>178</v>
      </c>
      <c r="C118" s="786" t="s">
        <v>410</v>
      </c>
      <c r="D118" s="785" t="s">
        <v>899</v>
      </c>
      <c r="E118" s="424" t="s">
        <v>2</v>
      </c>
      <c r="F118" s="78">
        <v>41.5</v>
      </c>
      <c r="G118" s="78">
        <v>0</v>
      </c>
      <c r="H118" s="78">
        <v>0</v>
      </c>
      <c r="I118" s="78">
        <v>0</v>
      </c>
      <c r="J118" s="814" t="s">
        <v>624</v>
      </c>
      <c r="K118" s="257" t="s">
        <v>900</v>
      </c>
      <c r="L118" s="257" t="s">
        <v>900</v>
      </c>
      <c r="M118" s="257" t="s">
        <v>634</v>
      </c>
    </row>
    <row r="119" spans="1:13" s="19" customFormat="1" ht="32.25" hidden="1" customHeight="1" x14ac:dyDescent="0.25">
      <c r="A119" s="778"/>
      <c r="B119" s="778"/>
      <c r="C119" s="786"/>
      <c r="D119" s="785"/>
      <c r="E119" s="424" t="s">
        <v>5</v>
      </c>
      <c r="F119" s="78">
        <v>0</v>
      </c>
      <c r="G119" s="78">
        <v>0</v>
      </c>
      <c r="H119" s="78">
        <v>0</v>
      </c>
      <c r="I119" s="78">
        <v>0</v>
      </c>
      <c r="J119" s="814"/>
      <c r="K119" s="323"/>
      <c r="L119" s="323"/>
      <c r="M119" s="323"/>
    </row>
    <row r="120" spans="1:13" s="19" customFormat="1" ht="24" customHeight="1" x14ac:dyDescent="0.25">
      <c r="A120" s="778"/>
      <c r="B120" s="778"/>
      <c r="C120" s="786"/>
      <c r="D120" s="785"/>
      <c r="E120" s="424" t="s">
        <v>17</v>
      </c>
      <c r="F120" s="78">
        <v>0</v>
      </c>
      <c r="G120" s="78">
        <v>200</v>
      </c>
      <c r="H120" s="78">
        <v>150</v>
      </c>
      <c r="I120" s="78">
        <v>150</v>
      </c>
      <c r="J120" s="814"/>
      <c r="K120" s="324"/>
      <c r="L120" s="324"/>
      <c r="M120" s="324"/>
    </row>
    <row r="121" spans="1:13" s="19" customFormat="1" ht="21" customHeight="1" x14ac:dyDescent="0.25">
      <c r="A121" s="812" t="s">
        <v>175</v>
      </c>
      <c r="B121" s="812" t="s">
        <v>178</v>
      </c>
      <c r="C121" s="784" t="s">
        <v>411</v>
      </c>
      <c r="D121" s="819" t="s">
        <v>317</v>
      </c>
      <c r="E121" s="418" t="s">
        <v>4</v>
      </c>
      <c r="F121" s="78">
        <v>137.1</v>
      </c>
      <c r="G121" s="78">
        <v>32</v>
      </c>
      <c r="H121" s="78">
        <v>0</v>
      </c>
      <c r="I121" s="78">
        <v>0</v>
      </c>
      <c r="J121" s="822" t="s">
        <v>625</v>
      </c>
      <c r="K121" s="808" t="s">
        <v>735</v>
      </c>
      <c r="L121" s="807"/>
      <c r="M121" s="807"/>
    </row>
    <row r="122" spans="1:13" s="19" customFormat="1" ht="21" customHeight="1" x14ac:dyDescent="0.25">
      <c r="A122" s="812"/>
      <c r="B122" s="812"/>
      <c r="C122" s="784"/>
      <c r="D122" s="819"/>
      <c r="E122" s="418" t="s">
        <v>2</v>
      </c>
      <c r="F122" s="78">
        <v>108.4</v>
      </c>
      <c r="G122" s="78">
        <v>20</v>
      </c>
      <c r="H122" s="78">
        <v>0</v>
      </c>
      <c r="I122" s="78">
        <v>0</v>
      </c>
      <c r="J122" s="822"/>
      <c r="K122" s="808"/>
      <c r="L122" s="807"/>
      <c r="M122" s="807"/>
    </row>
    <row r="123" spans="1:13" s="19" customFormat="1" ht="21" customHeight="1" x14ac:dyDescent="0.25">
      <c r="A123" s="812"/>
      <c r="B123" s="812"/>
      <c r="C123" s="784"/>
      <c r="D123" s="819"/>
      <c r="E123" s="418" t="s">
        <v>15</v>
      </c>
      <c r="F123" s="78">
        <v>631.20000000000005</v>
      </c>
      <c r="G123" s="78">
        <v>0</v>
      </c>
      <c r="H123" s="78">
        <v>0</v>
      </c>
      <c r="I123" s="78">
        <v>0</v>
      </c>
      <c r="J123" s="822"/>
      <c r="K123" s="808"/>
      <c r="L123" s="807"/>
      <c r="M123" s="807"/>
    </row>
    <row r="124" spans="1:13" s="19" customFormat="1" ht="21" hidden="1" customHeight="1" x14ac:dyDescent="0.25">
      <c r="A124" s="812"/>
      <c r="B124" s="812"/>
      <c r="C124" s="784"/>
      <c r="D124" s="819"/>
      <c r="E124" s="418" t="s">
        <v>17</v>
      </c>
      <c r="F124" s="78">
        <v>0</v>
      </c>
      <c r="G124" s="78">
        <v>0</v>
      </c>
      <c r="H124" s="78">
        <v>0</v>
      </c>
      <c r="I124" s="78">
        <v>0</v>
      </c>
      <c r="J124" s="822"/>
      <c r="K124" s="808"/>
      <c r="L124" s="807"/>
      <c r="M124" s="807"/>
    </row>
    <row r="125" spans="1:13" s="19" customFormat="1" ht="20.25" hidden="1" customHeight="1" x14ac:dyDescent="0.25">
      <c r="A125" s="782"/>
      <c r="B125" s="782"/>
      <c r="C125" s="817"/>
      <c r="D125" s="815"/>
      <c r="E125" s="325"/>
      <c r="F125" s="255"/>
      <c r="G125" s="255"/>
      <c r="H125" s="255"/>
      <c r="I125" s="255"/>
      <c r="J125" s="820"/>
      <c r="K125" s="805"/>
      <c r="L125" s="805"/>
      <c r="M125" s="805"/>
    </row>
    <row r="126" spans="1:13" s="19" customFormat="1" ht="21" hidden="1" customHeight="1" x14ac:dyDescent="0.25">
      <c r="A126" s="783"/>
      <c r="B126" s="783"/>
      <c r="C126" s="818"/>
      <c r="D126" s="816"/>
      <c r="E126" s="325"/>
      <c r="F126" s="255"/>
      <c r="G126" s="255"/>
      <c r="H126" s="255"/>
      <c r="I126" s="255"/>
      <c r="J126" s="821"/>
      <c r="K126" s="806"/>
      <c r="L126" s="806"/>
      <c r="M126" s="806"/>
    </row>
    <row r="127" spans="1:13" s="19" customFormat="1" ht="31.5" customHeight="1" x14ac:dyDescent="0.25">
      <c r="A127" s="420" t="s">
        <v>175</v>
      </c>
      <c r="B127" s="420" t="s">
        <v>178</v>
      </c>
      <c r="C127" s="423" t="s">
        <v>412</v>
      </c>
      <c r="D127" s="418" t="s">
        <v>197</v>
      </c>
      <c r="E127" s="418" t="s">
        <v>17</v>
      </c>
      <c r="F127" s="78">
        <v>0</v>
      </c>
      <c r="G127" s="78">
        <v>0</v>
      </c>
      <c r="H127" s="78">
        <v>0</v>
      </c>
      <c r="I127" s="78">
        <v>30</v>
      </c>
      <c r="J127" s="414" t="s">
        <v>726</v>
      </c>
      <c r="K127" s="77"/>
      <c r="L127" s="77"/>
      <c r="M127" s="77">
        <v>1</v>
      </c>
    </row>
    <row r="128" spans="1:13" s="19" customFormat="1" ht="29.25" customHeight="1" x14ac:dyDescent="0.25">
      <c r="A128" s="420" t="s">
        <v>175</v>
      </c>
      <c r="B128" s="420" t="s">
        <v>178</v>
      </c>
      <c r="C128" s="423" t="s">
        <v>413</v>
      </c>
      <c r="D128" s="418" t="s">
        <v>198</v>
      </c>
      <c r="E128" s="418" t="s">
        <v>17</v>
      </c>
      <c r="F128" s="78">
        <v>0</v>
      </c>
      <c r="G128" s="78">
        <v>0</v>
      </c>
      <c r="H128" s="78">
        <v>0</v>
      </c>
      <c r="I128" s="78">
        <v>10</v>
      </c>
      <c r="J128" s="417" t="s">
        <v>726</v>
      </c>
      <c r="K128" s="203"/>
      <c r="L128" s="203"/>
      <c r="M128" s="203">
        <v>1</v>
      </c>
    </row>
    <row r="129" spans="1:13" s="19" customFormat="1" ht="56.25" customHeight="1" x14ac:dyDescent="0.25">
      <c r="A129" s="419" t="s">
        <v>175</v>
      </c>
      <c r="B129" s="419" t="s">
        <v>178</v>
      </c>
      <c r="C129" s="425" t="s">
        <v>659</v>
      </c>
      <c r="D129" s="424" t="s">
        <v>882</v>
      </c>
      <c r="E129" s="424" t="s">
        <v>17</v>
      </c>
      <c r="F129" s="78">
        <v>80.3</v>
      </c>
      <c r="G129" s="78">
        <v>130</v>
      </c>
      <c r="H129" s="78">
        <v>200</v>
      </c>
      <c r="I129" s="78">
        <v>200</v>
      </c>
      <c r="J129" s="417" t="s">
        <v>627</v>
      </c>
      <c r="K129" s="232" t="s">
        <v>896</v>
      </c>
      <c r="L129" s="232" t="s">
        <v>725</v>
      </c>
      <c r="M129" s="232" t="s">
        <v>725</v>
      </c>
    </row>
    <row r="130" spans="1:13" s="19" customFormat="1" ht="30.75" customHeight="1" x14ac:dyDescent="0.25">
      <c r="A130" s="419" t="s">
        <v>175</v>
      </c>
      <c r="B130" s="419" t="s">
        <v>178</v>
      </c>
      <c r="C130" s="425" t="s">
        <v>414</v>
      </c>
      <c r="D130" s="424" t="s">
        <v>405</v>
      </c>
      <c r="E130" s="424" t="s">
        <v>17</v>
      </c>
      <c r="F130" s="78">
        <v>340.5</v>
      </c>
      <c r="G130" s="78">
        <v>127</v>
      </c>
      <c r="H130" s="78">
        <v>0</v>
      </c>
      <c r="I130" s="78">
        <v>0</v>
      </c>
      <c r="J130" s="417" t="s">
        <v>626</v>
      </c>
      <c r="K130" s="232" t="s">
        <v>778</v>
      </c>
      <c r="L130" s="232"/>
      <c r="M130" s="232"/>
    </row>
    <row r="131" spans="1:13" s="19" customFormat="1" ht="36" customHeight="1" x14ac:dyDescent="0.25">
      <c r="A131" s="122" t="s">
        <v>175</v>
      </c>
      <c r="B131" s="122" t="s">
        <v>178</v>
      </c>
      <c r="C131" s="149" t="s">
        <v>415</v>
      </c>
      <c r="D131" s="210" t="s">
        <v>441</v>
      </c>
      <c r="E131" s="424" t="s">
        <v>17</v>
      </c>
      <c r="F131" s="78">
        <v>8.8000000000000007</v>
      </c>
      <c r="G131" s="78">
        <v>0</v>
      </c>
      <c r="H131" s="78">
        <v>200</v>
      </c>
      <c r="I131" s="78">
        <v>250</v>
      </c>
      <c r="J131" s="417" t="s">
        <v>628</v>
      </c>
      <c r="K131" s="232"/>
      <c r="L131" s="232" t="s">
        <v>725</v>
      </c>
      <c r="M131" s="232" t="s">
        <v>725</v>
      </c>
    </row>
    <row r="132" spans="1:13" s="114" customFormat="1" ht="21.75" customHeight="1" x14ac:dyDescent="0.25">
      <c r="A132" s="770" t="s">
        <v>176</v>
      </c>
      <c r="B132" s="770" t="s">
        <v>176</v>
      </c>
      <c r="C132" s="770" t="s">
        <v>178</v>
      </c>
      <c r="D132" s="603" t="s">
        <v>515</v>
      </c>
      <c r="E132" s="393" t="s">
        <v>2</v>
      </c>
      <c r="F132" s="260">
        <v>166</v>
      </c>
      <c r="G132" s="91">
        <v>0</v>
      </c>
      <c r="H132" s="246">
        <v>250</v>
      </c>
      <c r="I132" s="246">
        <v>250</v>
      </c>
      <c r="J132" s="590" t="s">
        <v>866</v>
      </c>
      <c r="K132" s="775" t="s">
        <v>768</v>
      </c>
      <c r="L132" s="775" t="s">
        <v>863</v>
      </c>
      <c r="M132" s="775" t="s">
        <v>862</v>
      </c>
    </row>
    <row r="133" spans="1:13" s="114" customFormat="1" ht="21" customHeight="1" x14ac:dyDescent="0.25">
      <c r="A133" s="771"/>
      <c r="B133" s="771"/>
      <c r="C133" s="771"/>
      <c r="D133" s="773"/>
      <c r="E133" s="393" t="s">
        <v>17</v>
      </c>
      <c r="F133" s="260">
        <v>10</v>
      </c>
      <c r="G133" s="91">
        <v>200</v>
      </c>
      <c r="H133" s="246">
        <v>100</v>
      </c>
      <c r="I133" s="246">
        <v>100</v>
      </c>
      <c r="J133" s="774"/>
      <c r="K133" s="776"/>
      <c r="L133" s="776"/>
      <c r="M133" s="776"/>
    </row>
    <row r="134" spans="1:13" s="114" customFormat="1" ht="21" customHeight="1" x14ac:dyDescent="0.25">
      <c r="A134" s="772"/>
      <c r="B134" s="772"/>
      <c r="C134" s="772"/>
      <c r="D134" s="604"/>
      <c r="E134" s="393" t="s">
        <v>4</v>
      </c>
      <c r="F134" s="260">
        <v>0</v>
      </c>
      <c r="G134" s="91">
        <v>0</v>
      </c>
      <c r="H134" s="246">
        <v>500</v>
      </c>
      <c r="I134" s="246">
        <v>500</v>
      </c>
      <c r="J134" s="591"/>
      <c r="K134" s="777"/>
      <c r="L134" s="777"/>
      <c r="M134" s="777"/>
    </row>
    <row r="135" spans="1:13" s="114" customFormat="1" ht="21.75" customHeight="1" x14ac:dyDescent="0.25">
      <c r="A135" s="598" t="s">
        <v>176</v>
      </c>
      <c r="B135" s="598" t="s">
        <v>176</v>
      </c>
      <c r="C135" s="598" t="s">
        <v>179</v>
      </c>
      <c r="D135" s="594" t="s">
        <v>313</v>
      </c>
      <c r="E135" s="393" t="s">
        <v>2</v>
      </c>
      <c r="F135" s="91">
        <v>0</v>
      </c>
      <c r="G135" s="91">
        <v>15.5</v>
      </c>
      <c r="H135" s="91">
        <v>0</v>
      </c>
      <c r="I135" s="91">
        <v>0</v>
      </c>
      <c r="J135" s="605" t="s">
        <v>349</v>
      </c>
      <c r="K135" s="775" t="s">
        <v>768</v>
      </c>
      <c r="L135" s="775"/>
      <c r="M135" s="775"/>
    </row>
    <row r="136" spans="1:13" s="114" customFormat="1" ht="21.75" customHeight="1" x14ac:dyDescent="0.25">
      <c r="A136" s="598"/>
      <c r="B136" s="598"/>
      <c r="C136" s="598"/>
      <c r="D136" s="594"/>
      <c r="E136" s="393" t="s">
        <v>4</v>
      </c>
      <c r="F136" s="118">
        <v>19</v>
      </c>
      <c r="G136" s="118">
        <v>36</v>
      </c>
      <c r="H136" s="118">
        <v>0</v>
      </c>
      <c r="I136" s="118">
        <v>0</v>
      </c>
      <c r="J136" s="605"/>
      <c r="K136" s="777"/>
      <c r="L136" s="777"/>
      <c r="M136" s="777"/>
    </row>
    <row r="137" spans="1:13" ht="35.25" customHeight="1" x14ac:dyDescent="0.25">
      <c r="A137" s="373" t="s">
        <v>175</v>
      </c>
      <c r="B137" s="373" t="s">
        <v>178</v>
      </c>
      <c r="C137" s="373" t="s">
        <v>180</v>
      </c>
      <c r="D137" s="371" t="s">
        <v>48</v>
      </c>
      <c r="E137" s="371" t="s">
        <v>2</v>
      </c>
      <c r="F137" s="260">
        <v>54</v>
      </c>
      <c r="G137" s="260">
        <v>70</v>
      </c>
      <c r="H137" s="260">
        <v>100</v>
      </c>
      <c r="I137" s="260">
        <v>100</v>
      </c>
      <c r="J137" s="383" t="s">
        <v>62</v>
      </c>
      <c r="K137" s="375">
        <v>3</v>
      </c>
      <c r="L137" s="375">
        <v>5</v>
      </c>
      <c r="M137" s="375">
        <v>5</v>
      </c>
    </row>
    <row r="138" spans="1:13" ht="33.75" customHeight="1" x14ac:dyDescent="0.25">
      <c r="A138" s="373" t="s">
        <v>175</v>
      </c>
      <c r="B138" s="373" t="s">
        <v>178</v>
      </c>
      <c r="C138" s="373" t="s">
        <v>181</v>
      </c>
      <c r="D138" s="371" t="s">
        <v>358</v>
      </c>
      <c r="E138" s="371" t="s">
        <v>2</v>
      </c>
      <c r="F138" s="260">
        <v>95.4</v>
      </c>
      <c r="G138" s="260">
        <v>70</v>
      </c>
      <c r="H138" s="260">
        <v>70</v>
      </c>
      <c r="I138" s="260">
        <v>70</v>
      </c>
      <c r="J138" s="383" t="s">
        <v>63</v>
      </c>
      <c r="K138" s="375">
        <v>100</v>
      </c>
      <c r="L138" s="375">
        <v>100</v>
      </c>
      <c r="M138" s="375">
        <v>100</v>
      </c>
    </row>
    <row r="139" spans="1:13" ht="21.75" customHeight="1" x14ac:dyDescent="0.25">
      <c r="A139" s="552" t="s">
        <v>175</v>
      </c>
      <c r="B139" s="552" t="s">
        <v>178</v>
      </c>
      <c r="C139" s="552" t="s">
        <v>182</v>
      </c>
      <c r="D139" s="568" t="s">
        <v>264</v>
      </c>
      <c r="E139" s="371" t="s">
        <v>5</v>
      </c>
      <c r="F139" s="260">
        <v>0</v>
      </c>
      <c r="G139" s="260">
        <v>0</v>
      </c>
      <c r="H139" s="260">
        <v>20</v>
      </c>
      <c r="I139" s="260">
        <v>300</v>
      </c>
      <c r="J139" s="559" t="s">
        <v>265</v>
      </c>
      <c r="K139" s="564"/>
      <c r="L139" s="564"/>
      <c r="M139" s="564" t="s">
        <v>219</v>
      </c>
    </row>
    <row r="140" spans="1:13" ht="20.25" customHeight="1" x14ac:dyDescent="0.25">
      <c r="A140" s="552"/>
      <c r="B140" s="552"/>
      <c r="C140" s="552"/>
      <c r="D140" s="568"/>
      <c r="E140" s="371" t="s">
        <v>2</v>
      </c>
      <c r="F140" s="260">
        <v>0</v>
      </c>
      <c r="G140" s="260">
        <v>0</v>
      </c>
      <c r="H140" s="260">
        <v>10</v>
      </c>
      <c r="I140" s="260">
        <v>100</v>
      </c>
      <c r="J140" s="559"/>
      <c r="K140" s="565"/>
      <c r="L140" s="565"/>
      <c r="M140" s="565"/>
    </row>
    <row r="141" spans="1:13" ht="24" customHeight="1" x14ac:dyDescent="0.25">
      <c r="A141" s="373"/>
      <c r="B141" s="373"/>
      <c r="C141" s="56"/>
      <c r="D141" s="382" t="s">
        <v>57</v>
      </c>
      <c r="E141" s="47"/>
      <c r="F141" s="96">
        <f>+F140+F139+F138+F137+F113+F110+F109+F108+F107+F106+F111+F112+F134+F133+F132+F136+F135</f>
        <v>3573.3</v>
      </c>
      <c r="G141" s="96">
        <f t="shared" ref="G141:I141" si="10">+G140+G139+G138+G137+G113+G110+G109+G108+G107+G106+G111+G112+G134+G133+G132+G136+G135</f>
        <v>3243.5</v>
      </c>
      <c r="H141" s="96">
        <f t="shared" si="10"/>
        <v>3950</v>
      </c>
      <c r="I141" s="96">
        <f t="shared" si="10"/>
        <v>4440</v>
      </c>
      <c r="J141" s="79"/>
      <c r="K141" s="79"/>
      <c r="L141" s="79"/>
      <c r="M141" s="79"/>
    </row>
    <row r="142" spans="1:13" ht="15" customHeight="1" x14ac:dyDescent="0.25">
      <c r="A142" s="373"/>
      <c r="B142" s="373"/>
      <c r="C142" s="373"/>
      <c r="D142" s="48"/>
      <c r="E142" s="42" t="s">
        <v>44</v>
      </c>
      <c r="F142" s="100">
        <f>+F138+F137+F109+F140+F132++F135</f>
        <v>465.3</v>
      </c>
      <c r="G142" s="100">
        <f t="shared" ref="G142:I142" si="11">+G138+G137+G109+G140+G132++G135</f>
        <v>175.5</v>
      </c>
      <c r="H142" s="100">
        <f t="shared" si="11"/>
        <v>430</v>
      </c>
      <c r="I142" s="100">
        <f t="shared" si="11"/>
        <v>520</v>
      </c>
      <c r="J142" s="80"/>
      <c r="K142" s="80"/>
      <c r="L142" s="80"/>
      <c r="M142" s="80"/>
    </row>
    <row r="143" spans="1:13" ht="15" customHeight="1" x14ac:dyDescent="0.25">
      <c r="A143" s="81"/>
      <c r="B143" s="82"/>
      <c r="C143" s="373"/>
      <c r="D143" s="48"/>
      <c r="E143" s="42" t="s">
        <v>255</v>
      </c>
      <c r="F143" s="100">
        <f>+F108+F107+F106+F133</f>
        <v>2320.6999999999998</v>
      </c>
      <c r="G143" s="100">
        <f>+G108+G107+G106+G133</f>
        <v>3000</v>
      </c>
      <c r="H143" s="100">
        <f>+H108+H107+H106+H133</f>
        <v>3000</v>
      </c>
      <c r="I143" s="100">
        <f>+I108+I107+I106+I133</f>
        <v>3120</v>
      </c>
      <c r="J143" s="83"/>
      <c r="K143" s="84"/>
      <c r="L143" s="84"/>
      <c r="M143" s="84"/>
    </row>
    <row r="144" spans="1:13" x14ac:dyDescent="0.25">
      <c r="A144" s="81"/>
      <c r="B144" s="82"/>
      <c r="C144" s="373"/>
      <c r="D144" s="48"/>
      <c r="E144" s="42" t="s">
        <v>45</v>
      </c>
      <c r="F144" s="100">
        <f>+F110+F134+F136</f>
        <v>156.1</v>
      </c>
      <c r="G144" s="100">
        <f t="shared" ref="G144:I144" si="12">+G110+G134+G136</f>
        <v>68</v>
      </c>
      <c r="H144" s="100">
        <f t="shared" si="12"/>
        <v>500</v>
      </c>
      <c r="I144" s="100">
        <f t="shared" si="12"/>
        <v>500</v>
      </c>
      <c r="J144" s="83"/>
      <c r="K144" s="84"/>
      <c r="L144" s="84"/>
      <c r="M144" s="84"/>
    </row>
    <row r="145" spans="1:13" x14ac:dyDescent="0.25">
      <c r="A145" s="81"/>
      <c r="B145" s="82"/>
      <c r="C145" s="373"/>
      <c r="D145" s="48"/>
      <c r="E145" s="42" t="s">
        <v>194</v>
      </c>
      <c r="F145" s="100">
        <f>+F139+F111</f>
        <v>0</v>
      </c>
      <c r="G145" s="100">
        <f t="shared" ref="G145:I145" si="13">+G139+G111</f>
        <v>0</v>
      </c>
      <c r="H145" s="100">
        <f t="shared" si="13"/>
        <v>20</v>
      </c>
      <c r="I145" s="100">
        <f t="shared" si="13"/>
        <v>300</v>
      </c>
      <c r="J145" s="83"/>
      <c r="K145" s="84"/>
      <c r="L145" s="84"/>
      <c r="M145" s="84"/>
    </row>
    <row r="146" spans="1:13" x14ac:dyDescent="0.25">
      <c r="A146" s="81"/>
      <c r="B146" s="82"/>
      <c r="C146" s="373"/>
      <c r="D146" s="48"/>
      <c r="E146" s="42" t="s">
        <v>779</v>
      </c>
      <c r="F146" s="100">
        <f t="shared" ref="F146:I147" si="14">+F112</f>
        <v>631.20000000000005</v>
      </c>
      <c r="G146" s="100">
        <f t="shared" si="14"/>
        <v>0</v>
      </c>
      <c r="H146" s="100">
        <f t="shared" si="14"/>
        <v>0</v>
      </c>
      <c r="I146" s="100">
        <f t="shared" si="14"/>
        <v>0</v>
      </c>
      <c r="J146" s="83"/>
      <c r="K146" s="84"/>
      <c r="L146" s="84"/>
      <c r="M146" s="84"/>
    </row>
    <row r="147" spans="1:13" x14ac:dyDescent="0.25">
      <c r="A147" s="81"/>
      <c r="B147" s="82"/>
      <c r="C147" s="373"/>
      <c r="D147" s="85"/>
      <c r="E147" s="86" t="s">
        <v>46</v>
      </c>
      <c r="F147" s="100">
        <f t="shared" si="14"/>
        <v>0</v>
      </c>
      <c r="G147" s="100">
        <f t="shared" si="14"/>
        <v>0</v>
      </c>
      <c r="H147" s="100">
        <f t="shared" si="14"/>
        <v>0</v>
      </c>
      <c r="I147" s="100">
        <f t="shared" si="14"/>
        <v>0</v>
      </c>
      <c r="J147" s="83"/>
      <c r="K147" s="84"/>
      <c r="L147" s="84"/>
      <c r="M147" s="84"/>
    </row>
    <row r="148" spans="1:13" ht="18.75" customHeight="1" x14ac:dyDescent="0.25">
      <c r="A148" s="731" t="s">
        <v>567</v>
      </c>
      <c r="B148" s="731"/>
      <c r="C148" s="731"/>
      <c r="D148" s="731"/>
      <c r="E148" s="731"/>
      <c r="F148" s="731"/>
      <c r="G148" s="731"/>
      <c r="H148" s="731"/>
      <c r="I148" s="731"/>
      <c r="J148" s="731"/>
      <c r="K148" s="422"/>
      <c r="L148" s="422"/>
      <c r="M148" s="422"/>
    </row>
    <row r="149" spans="1:13" ht="33.75" customHeight="1" x14ac:dyDescent="0.25">
      <c r="A149" s="373" t="s">
        <v>175</v>
      </c>
      <c r="B149" s="373" t="s">
        <v>179</v>
      </c>
      <c r="C149" s="373" t="s">
        <v>175</v>
      </c>
      <c r="D149" s="371" t="s">
        <v>23</v>
      </c>
      <c r="E149" s="371" t="s">
        <v>2</v>
      </c>
      <c r="F149" s="374">
        <v>0</v>
      </c>
      <c r="G149" s="374">
        <v>10</v>
      </c>
      <c r="H149" s="374">
        <v>50</v>
      </c>
      <c r="I149" s="374">
        <v>50</v>
      </c>
      <c r="J149" s="371" t="s">
        <v>212</v>
      </c>
      <c r="K149" s="375">
        <v>100</v>
      </c>
      <c r="L149" s="375">
        <v>100</v>
      </c>
      <c r="M149" s="375">
        <v>100</v>
      </c>
    </row>
    <row r="150" spans="1:13" ht="30.75" customHeight="1" x14ac:dyDescent="0.25">
      <c r="A150" s="373" t="s">
        <v>175</v>
      </c>
      <c r="B150" s="373" t="s">
        <v>179</v>
      </c>
      <c r="C150" s="373" t="s">
        <v>176</v>
      </c>
      <c r="D150" s="371" t="s">
        <v>822</v>
      </c>
      <c r="E150" s="371" t="s">
        <v>2</v>
      </c>
      <c r="F150" s="374">
        <v>0</v>
      </c>
      <c r="G150" s="374">
        <v>0</v>
      </c>
      <c r="H150" s="374">
        <v>50</v>
      </c>
      <c r="I150" s="374">
        <v>50</v>
      </c>
      <c r="J150" s="371" t="s">
        <v>221</v>
      </c>
      <c r="K150" s="375"/>
      <c r="L150" s="375">
        <v>1</v>
      </c>
      <c r="M150" s="375">
        <v>1</v>
      </c>
    </row>
    <row r="151" spans="1:13" ht="34.5" customHeight="1" x14ac:dyDescent="0.25">
      <c r="A151" s="373" t="s">
        <v>175</v>
      </c>
      <c r="B151" s="373" t="s">
        <v>179</v>
      </c>
      <c r="C151" s="373" t="s">
        <v>177</v>
      </c>
      <c r="D151" s="371" t="s">
        <v>30</v>
      </c>
      <c r="E151" s="371" t="s">
        <v>2</v>
      </c>
      <c r="F151" s="374">
        <v>30</v>
      </c>
      <c r="G151" s="374">
        <v>30</v>
      </c>
      <c r="H151" s="374">
        <v>30</v>
      </c>
      <c r="I151" s="374">
        <v>30</v>
      </c>
      <c r="J151" s="372" t="s">
        <v>64</v>
      </c>
      <c r="K151" s="375">
        <v>6</v>
      </c>
      <c r="L151" s="375">
        <v>6</v>
      </c>
      <c r="M151" s="375">
        <v>6</v>
      </c>
    </row>
    <row r="152" spans="1:13" ht="19.5" customHeight="1" x14ac:dyDescent="0.25">
      <c r="A152" s="564" t="s">
        <v>175</v>
      </c>
      <c r="B152" s="564" t="s">
        <v>179</v>
      </c>
      <c r="C152" s="552" t="s">
        <v>178</v>
      </c>
      <c r="D152" s="568" t="s">
        <v>316</v>
      </c>
      <c r="E152" s="371" t="s">
        <v>2</v>
      </c>
      <c r="F152" s="374">
        <v>120.2</v>
      </c>
      <c r="G152" s="374">
        <v>40</v>
      </c>
      <c r="H152" s="374">
        <v>0</v>
      </c>
      <c r="I152" s="374">
        <v>0</v>
      </c>
      <c r="J152" s="568" t="s">
        <v>943</v>
      </c>
      <c r="K152" s="544">
        <v>100</v>
      </c>
      <c r="L152" s="544"/>
      <c r="M152" s="544"/>
    </row>
    <row r="153" spans="1:13" ht="19.5" customHeight="1" x14ac:dyDescent="0.25">
      <c r="A153" s="705"/>
      <c r="B153" s="705"/>
      <c r="C153" s="552"/>
      <c r="D153" s="568"/>
      <c r="E153" s="371" t="s">
        <v>15</v>
      </c>
      <c r="F153" s="374">
        <v>117.8</v>
      </c>
      <c r="G153" s="374">
        <v>0</v>
      </c>
      <c r="H153" s="374">
        <v>0</v>
      </c>
      <c r="I153" s="374">
        <v>0</v>
      </c>
      <c r="J153" s="568"/>
      <c r="K153" s="795"/>
      <c r="L153" s="795"/>
      <c r="M153" s="795"/>
    </row>
    <row r="154" spans="1:13" ht="19.5" customHeight="1" x14ac:dyDescent="0.25">
      <c r="A154" s="705"/>
      <c r="B154" s="705"/>
      <c r="C154" s="552"/>
      <c r="D154" s="568"/>
      <c r="E154" s="371" t="s">
        <v>4</v>
      </c>
      <c r="F154" s="374">
        <v>529.6</v>
      </c>
      <c r="G154" s="374">
        <v>282</v>
      </c>
      <c r="H154" s="374">
        <v>0</v>
      </c>
      <c r="I154" s="374">
        <v>0</v>
      </c>
      <c r="J154" s="568"/>
      <c r="K154" s="795"/>
      <c r="L154" s="795"/>
      <c r="M154" s="795"/>
    </row>
    <row r="155" spans="1:13" ht="19.5" customHeight="1" x14ac:dyDescent="0.25">
      <c r="A155" s="565"/>
      <c r="B155" s="565"/>
      <c r="C155" s="552"/>
      <c r="D155" s="568"/>
      <c r="E155" s="371" t="s">
        <v>5</v>
      </c>
      <c r="F155" s="260">
        <v>60.3</v>
      </c>
      <c r="G155" s="260">
        <v>25.3</v>
      </c>
      <c r="H155" s="260">
        <v>0</v>
      </c>
      <c r="I155" s="260">
        <v>0</v>
      </c>
      <c r="J155" s="568"/>
      <c r="K155" s="545"/>
      <c r="L155" s="545"/>
      <c r="M155" s="545"/>
    </row>
    <row r="156" spans="1:13" ht="33.75" customHeight="1" x14ac:dyDescent="0.25">
      <c r="A156" s="369" t="s">
        <v>175</v>
      </c>
      <c r="B156" s="369" t="s">
        <v>179</v>
      </c>
      <c r="C156" s="373" t="s">
        <v>179</v>
      </c>
      <c r="D156" s="371" t="s">
        <v>442</v>
      </c>
      <c r="E156" s="371" t="s">
        <v>2</v>
      </c>
      <c r="F156" s="260">
        <v>0</v>
      </c>
      <c r="G156" s="260">
        <v>50</v>
      </c>
      <c r="H156" s="260">
        <v>300</v>
      </c>
      <c r="I156" s="260">
        <v>300</v>
      </c>
      <c r="J156" s="371" t="s">
        <v>443</v>
      </c>
      <c r="K156" s="378" t="s">
        <v>970</v>
      </c>
      <c r="L156" s="378" t="s">
        <v>444</v>
      </c>
      <c r="M156" s="378" t="s">
        <v>444</v>
      </c>
    </row>
    <row r="157" spans="1:13" ht="41.25" customHeight="1" x14ac:dyDescent="0.25">
      <c r="A157" s="373" t="s">
        <v>175</v>
      </c>
      <c r="B157" s="373" t="s">
        <v>179</v>
      </c>
      <c r="C157" s="373" t="s">
        <v>180</v>
      </c>
      <c r="D157" s="371" t="s">
        <v>347</v>
      </c>
      <c r="E157" s="371" t="s">
        <v>2</v>
      </c>
      <c r="F157" s="260">
        <v>53</v>
      </c>
      <c r="G157" s="260">
        <v>100</v>
      </c>
      <c r="H157" s="260">
        <v>100</v>
      </c>
      <c r="I157" s="260">
        <v>100</v>
      </c>
      <c r="J157" s="372" t="s">
        <v>684</v>
      </c>
      <c r="K157" s="375">
        <v>3</v>
      </c>
      <c r="L157" s="375">
        <v>3</v>
      </c>
      <c r="M157" s="375">
        <v>3</v>
      </c>
    </row>
    <row r="158" spans="1:13" ht="17.25" customHeight="1" x14ac:dyDescent="0.25">
      <c r="A158" s="386"/>
      <c r="B158" s="386"/>
      <c r="C158" s="63"/>
      <c r="D158" s="64" t="s">
        <v>60</v>
      </c>
      <c r="E158" s="65"/>
      <c r="F158" s="144">
        <f>SUM(F149:F157)</f>
        <v>910.9</v>
      </c>
      <c r="G158" s="144">
        <f>SUM(G149:G157)</f>
        <v>537.29999999999995</v>
      </c>
      <c r="H158" s="144">
        <f>SUM(H149:H157)</f>
        <v>530</v>
      </c>
      <c r="I158" s="144">
        <f>SUM(I149:I157)</f>
        <v>530</v>
      </c>
      <c r="J158" s="62"/>
      <c r="K158" s="62"/>
      <c r="L158" s="62"/>
      <c r="M158" s="62"/>
    </row>
    <row r="159" spans="1:13" x14ac:dyDescent="0.25">
      <c r="A159" s="35"/>
      <c r="B159" s="36"/>
      <c r="C159" s="381"/>
      <c r="D159" s="31"/>
      <c r="E159" s="26" t="s">
        <v>44</v>
      </c>
      <c r="F159" s="54">
        <f>+F157+F156+F152+F151+F150+F149</f>
        <v>203.2</v>
      </c>
      <c r="G159" s="54">
        <f t="shared" ref="G159:I159" si="15">+G157+G156+G152+G151+G150+G149</f>
        <v>230</v>
      </c>
      <c r="H159" s="54">
        <f t="shared" si="15"/>
        <v>530</v>
      </c>
      <c r="I159" s="54">
        <f t="shared" si="15"/>
        <v>530</v>
      </c>
      <c r="J159" s="62"/>
      <c r="K159" s="153"/>
      <c r="L159" s="153"/>
      <c r="M159" s="153"/>
    </row>
    <row r="160" spans="1:13" x14ac:dyDescent="0.25">
      <c r="A160" s="35"/>
      <c r="B160" s="36"/>
      <c r="C160" s="381"/>
      <c r="D160" s="31"/>
      <c r="E160" s="26" t="s">
        <v>45</v>
      </c>
      <c r="F160" s="54">
        <f>+F154</f>
        <v>529.6</v>
      </c>
      <c r="G160" s="54">
        <f t="shared" ref="G160:I160" si="16">+G154</f>
        <v>282</v>
      </c>
      <c r="H160" s="54">
        <f t="shared" si="16"/>
        <v>0</v>
      </c>
      <c r="I160" s="54">
        <f t="shared" si="16"/>
        <v>0</v>
      </c>
      <c r="J160" s="62"/>
      <c r="K160" s="154"/>
      <c r="L160" s="154"/>
      <c r="M160" s="154"/>
    </row>
    <row r="161" spans="1:13" x14ac:dyDescent="0.25">
      <c r="A161" s="35"/>
      <c r="B161" s="36"/>
      <c r="C161" s="381"/>
      <c r="D161" s="31"/>
      <c r="E161" s="26" t="s">
        <v>194</v>
      </c>
      <c r="F161" s="54">
        <f>+F155</f>
        <v>60.3</v>
      </c>
      <c r="G161" s="54">
        <f t="shared" ref="G161:I161" si="17">+G155</f>
        <v>25.3</v>
      </c>
      <c r="H161" s="54">
        <f t="shared" si="17"/>
        <v>0</v>
      </c>
      <c r="I161" s="54">
        <f t="shared" si="17"/>
        <v>0</v>
      </c>
      <c r="J161" s="62"/>
      <c r="K161" s="154"/>
      <c r="L161" s="154"/>
      <c r="M161" s="154"/>
    </row>
    <row r="162" spans="1:13" x14ac:dyDescent="0.25">
      <c r="A162" s="35"/>
      <c r="B162" s="36"/>
      <c r="C162" s="381"/>
      <c r="D162" s="31"/>
      <c r="E162" s="26" t="s">
        <v>667</v>
      </c>
      <c r="F162" s="54">
        <f>+F153</f>
        <v>117.8</v>
      </c>
      <c r="G162" s="54">
        <f t="shared" ref="G162:I162" si="18">+G153</f>
        <v>0</v>
      </c>
      <c r="H162" s="54">
        <f t="shared" si="18"/>
        <v>0</v>
      </c>
      <c r="I162" s="54">
        <f t="shared" si="18"/>
        <v>0</v>
      </c>
      <c r="J162" s="62"/>
      <c r="K162" s="154"/>
      <c r="L162" s="154"/>
      <c r="M162" s="154"/>
    </row>
    <row r="163" spans="1:13" x14ac:dyDescent="0.25">
      <c r="A163" s="35"/>
      <c r="B163" s="36"/>
      <c r="C163" s="381"/>
      <c r="D163" s="31"/>
      <c r="E163" s="26" t="s">
        <v>46</v>
      </c>
      <c r="F163" s="54"/>
      <c r="G163" s="54"/>
      <c r="H163" s="54"/>
      <c r="I163" s="54"/>
      <c r="J163" s="62"/>
      <c r="K163" s="154"/>
      <c r="L163" s="154"/>
      <c r="M163" s="154"/>
    </row>
    <row r="164" spans="1:13" ht="21" customHeight="1" x14ac:dyDescent="0.25">
      <c r="A164" s="35"/>
      <c r="B164" s="36"/>
      <c r="C164" s="381"/>
      <c r="D164" s="41" t="s">
        <v>188</v>
      </c>
      <c r="E164" s="37"/>
      <c r="F164" s="96">
        <f>+F158+F141+F99+F85+F16</f>
        <v>10798.300000000001</v>
      </c>
      <c r="G164" s="96">
        <f>+G158+G141+G99+G85+G16</f>
        <v>8262.4</v>
      </c>
      <c r="H164" s="96">
        <f>+H158+H141+H99+H85+H16</f>
        <v>6916</v>
      </c>
      <c r="I164" s="96">
        <f>+I158+I141+I99+I85+I16</f>
        <v>7542</v>
      </c>
      <c r="J164" s="62"/>
      <c r="K164" s="155"/>
      <c r="L164" s="155"/>
      <c r="M164" s="155"/>
    </row>
    <row r="165" spans="1:13" ht="21.75" customHeight="1" x14ac:dyDescent="0.25">
      <c r="A165" s="796" t="s">
        <v>169</v>
      </c>
      <c r="B165" s="796"/>
      <c r="C165" s="796"/>
      <c r="D165" s="796"/>
      <c r="E165" s="796"/>
      <c r="F165" s="326">
        <f t="shared" ref="F165:I165" si="19">+F164</f>
        <v>10798.300000000001</v>
      </c>
      <c r="G165" s="326">
        <f t="shared" si="19"/>
        <v>8262.4</v>
      </c>
      <c r="H165" s="326">
        <f t="shared" si="19"/>
        <v>6916</v>
      </c>
      <c r="I165" s="326">
        <f t="shared" si="19"/>
        <v>7542</v>
      </c>
      <c r="J165" s="62"/>
      <c r="K165" s="150"/>
      <c r="L165" s="150"/>
      <c r="M165" s="150"/>
    </row>
    <row r="166" spans="1:13" x14ac:dyDescent="0.25">
      <c r="A166" s="800" t="s">
        <v>190</v>
      </c>
      <c r="B166" s="801"/>
      <c r="C166" s="801"/>
      <c r="D166" s="801"/>
      <c r="E166" s="802"/>
      <c r="F166" s="374"/>
      <c r="G166" s="374"/>
      <c r="H166" s="374"/>
      <c r="I166" s="374"/>
      <c r="J166" s="62"/>
      <c r="K166" s="150"/>
      <c r="L166" s="150"/>
      <c r="M166" s="150"/>
    </row>
    <row r="167" spans="1:13" ht="15.75" customHeight="1" x14ac:dyDescent="0.25">
      <c r="A167" s="797" t="s">
        <v>20</v>
      </c>
      <c r="B167" s="798"/>
      <c r="C167" s="798"/>
      <c r="D167" s="798"/>
      <c r="E167" s="799"/>
      <c r="F167" s="327">
        <f t="shared" ref="F167:I167" si="20">SUM(F168:F173)</f>
        <v>4977.6000000000004</v>
      </c>
      <c r="G167" s="327">
        <f t="shared" si="20"/>
        <v>5418.7</v>
      </c>
      <c r="H167" s="327">
        <f t="shared" si="20"/>
        <v>5729</v>
      </c>
      <c r="I167" s="327">
        <f t="shared" si="20"/>
        <v>5999</v>
      </c>
      <c r="J167" s="62"/>
      <c r="K167" s="150"/>
      <c r="L167" s="150"/>
      <c r="M167" s="150"/>
    </row>
    <row r="168" spans="1:13" x14ac:dyDescent="0.25">
      <c r="A168" s="754" t="s">
        <v>128</v>
      </c>
      <c r="B168" s="755"/>
      <c r="C168" s="755"/>
      <c r="D168" s="755"/>
      <c r="E168" s="756"/>
      <c r="F168" s="120">
        <f>+F159+F142+F100+F86+F17</f>
        <v>1907.9</v>
      </c>
      <c r="G168" s="120">
        <f>+G159+G142+G100+G86+G17</f>
        <v>2418.6999999999998</v>
      </c>
      <c r="H168" s="120">
        <f>+H159+H142+H100+H86+H17</f>
        <v>2729</v>
      </c>
      <c r="I168" s="120">
        <f>+I159+I142+I100+I86+I17</f>
        <v>2879</v>
      </c>
      <c r="J168" s="62"/>
      <c r="K168" s="150"/>
      <c r="L168" s="150"/>
      <c r="M168" s="150"/>
    </row>
    <row r="169" spans="1:13" ht="15" customHeight="1" x14ac:dyDescent="0.25">
      <c r="A169" s="754" t="s">
        <v>205</v>
      </c>
      <c r="B169" s="755"/>
      <c r="C169" s="755"/>
      <c r="D169" s="755"/>
      <c r="E169" s="756"/>
      <c r="F169" s="121"/>
      <c r="G169" s="121"/>
      <c r="H169" s="121"/>
      <c r="I169" s="121"/>
      <c r="J169" s="62"/>
      <c r="K169" s="150"/>
      <c r="L169" s="150"/>
      <c r="M169" s="150"/>
    </row>
    <row r="170" spans="1:13" x14ac:dyDescent="0.25">
      <c r="A170" s="754" t="s">
        <v>129</v>
      </c>
      <c r="B170" s="755"/>
      <c r="C170" s="755"/>
      <c r="D170" s="755"/>
      <c r="E170" s="756"/>
      <c r="F170" s="121"/>
      <c r="G170" s="121"/>
      <c r="H170" s="121"/>
      <c r="I170" s="121"/>
      <c r="J170" s="62"/>
      <c r="K170" s="150"/>
      <c r="L170" s="150"/>
      <c r="M170" s="150"/>
    </row>
    <row r="171" spans="1:13" x14ac:dyDescent="0.25">
      <c r="A171" s="754" t="s">
        <v>130</v>
      </c>
      <c r="B171" s="755"/>
      <c r="C171" s="755"/>
      <c r="D171" s="755"/>
      <c r="E171" s="756"/>
      <c r="F171" s="121"/>
      <c r="G171" s="121"/>
      <c r="H171" s="121"/>
      <c r="I171" s="121"/>
      <c r="J171" s="62"/>
      <c r="K171" s="150"/>
      <c r="L171" s="150"/>
      <c r="M171" s="150"/>
    </row>
    <row r="172" spans="1:13" x14ac:dyDescent="0.25">
      <c r="A172" s="754" t="s">
        <v>133</v>
      </c>
      <c r="B172" s="755"/>
      <c r="C172" s="755"/>
      <c r="D172" s="755"/>
      <c r="E172" s="756"/>
      <c r="F172" s="121">
        <f>+F162+F89+F146+F103</f>
        <v>749</v>
      </c>
      <c r="G172" s="121">
        <f>+G162+G89+G146+G103</f>
        <v>0</v>
      </c>
      <c r="H172" s="121">
        <f>+H162+H89+H146+H103</f>
        <v>0</v>
      </c>
      <c r="I172" s="121">
        <f>+I162+I89+I146+I103</f>
        <v>0</v>
      </c>
      <c r="J172" s="62"/>
      <c r="K172" s="150"/>
      <c r="L172" s="150"/>
      <c r="M172" s="150"/>
    </row>
    <row r="173" spans="1:13" ht="15.75" customHeight="1" x14ac:dyDescent="0.25">
      <c r="A173" s="754" t="s">
        <v>134</v>
      </c>
      <c r="B173" s="755"/>
      <c r="C173" s="755"/>
      <c r="D173" s="755"/>
      <c r="E173" s="756"/>
      <c r="F173" s="121">
        <f>+F143</f>
        <v>2320.6999999999998</v>
      </c>
      <c r="G173" s="121">
        <f>+G143</f>
        <v>3000</v>
      </c>
      <c r="H173" s="121">
        <f>+H143</f>
        <v>3000</v>
      </c>
      <c r="I173" s="121">
        <f>+I143</f>
        <v>3120</v>
      </c>
      <c r="J173" s="62"/>
      <c r="K173" s="150"/>
      <c r="L173" s="150"/>
      <c r="M173" s="150"/>
    </row>
    <row r="174" spans="1:13" ht="13.8" x14ac:dyDescent="0.25">
      <c r="A174" s="779" t="s">
        <v>19</v>
      </c>
      <c r="B174" s="780"/>
      <c r="C174" s="780"/>
      <c r="D174" s="780"/>
      <c r="E174" s="781"/>
      <c r="F174" s="327">
        <f t="shared" ref="F174:I174" si="21">SUM(F175:F178)</f>
        <v>5820.7000000000007</v>
      </c>
      <c r="G174" s="327">
        <f t="shared" si="21"/>
        <v>2843.7</v>
      </c>
      <c r="H174" s="327">
        <f t="shared" si="21"/>
        <v>1187</v>
      </c>
      <c r="I174" s="327">
        <f t="shared" si="21"/>
        <v>1543</v>
      </c>
      <c r="J174" s="62"/>
      <c r="K174" s="150"/>
      <c r="L174" s="150"/>
      <c r="M174" s="150"/>
    </row>
    <row r="175" spans="1:13" x14ac:dyDescent="0.25">
      <c r="A175" s="754" t="s">
        <v>131</v>
      </c>
      <c r="B175" s="755"/>
      <c r="C175" s="755"/>
      <c r="D175" s="755"/>
      <c r="E175" s="756"/>
      <c r="F175" s="121">
        <f>+F160+F144+F101+F87</f>
        <v>3650.4</v>
      </c>
      <c r="G175" s="121">
        <f>+G160+G144+G101+G87</f>
        <v>1807</v>
      </c>
      <c r="H175" s="121">
        <f>+H160+H144+H101+H87</f>
        <v>594</v>
      </c>
      <c r="I175" s="121">
        <f>+I160+I144+I101+I87</f>
        <v>906</v>
      </c>
      <c r="J175" s="62"/>
      <c r="K175" s="150"/>
      <c r="L175" s="150"/>
      <c r="M175" s="150"/>
    </row>
    <row r="176" spans="1:13" x14ac:dyDescent="0.25">
      <c r="A176" s="754" t="s">
        <v>132</v>
      </c>
      <c r="B176" s="755"/>
      <c r="C176" s="755"/>
      <c r="D176" s="755"/>
      <c r="E176" s="756"/>
      <c r="F176" s="121">
        <f>+F161+F145+F102+F91</f>
        <v>60.3</v>
      </c>
      <c r="G176" s="121">
        <f>+G161+G145+G102+G91</f>
        <v>25.3</v>
      </c>
      <c r="H176" s="121">
        <f>+H161+H145+H102+H91</f>
        <v>20</v>
      </c>
      <c r="I176" s="121">
        <f>+I161+I145+I102+I91</f>
        <v>300</v>
      </c>
      <c r="J176" s="62"/>
      <c r="K176" s="150"/>
      <c r="L176" s="150"/>
      <c r="M176" s="150"/>
    </row>
    <row r="177" spans="1:13" ht="13.5" customHeight="1" x14ac:dyDescent="0.25">
      <c r="A177" s="754" t="s">
        <v>135</v>
      </c>
      <c r="B177" s="755"/>
      <c r="C177" s="755"/>
      <c r="D177" s="755"/>
      <c r="E177" s="756"/>
      <c r="F177" s="121">
        <f>+F163+F147+F104+F88</f>
        <v>2110</v>
      </c>
      <c r="G177" s="121">
        <f>+G163+G147+G104+G88</f>
        <v>1011.4</v>
      </c>
      <c r="H177" s="121">
        <f>+H163+H147+H104+H88</f>
        <v>573</v>
      </c>
      <c r="I177" s="121">
        <f>+I163+I147+I104+I88</f>
        <v>337</v>
      </c>
      <c r="J177" s="62"/>
      <c r="K177" s="150"/>
      <c r="L177" s="150"/>
      <c r="M177" s="150"/>
    </row>
    <row r="178" spans="1:13" x14ac:dyDescent="0.25">
      <c r="A178" s="754" t="s">
        <v>136</v>
      </c>
      <c r="B178" s="755"/>
      <c r="C178" s="755"/>
      <c r="D178" s="755"/>
      <c r="E178" s="756"/>
      <c r="F178" s="50"/>
      <c r="G178" s="50"/>
      <c r="H178" s="50"/>
      <c r="I178" s="50"/>
      <c r="J178" s="62"/>
      <c r="K178" s="28"/>
      <c r="L178" s="28"/>
      <c r="M178" s="28"/>
    </row>
  </sheetData>
  <autoFilter ref="A8:M178"/>
  <mergeCells count="181">
    <mergeCell ref="A125:A126"/>
    <mergeCell ref="A168:E168"/>
    <mergeCell ref="A169:E169"/>
    <mergeCell ref="J121:J124"/>
    <mergeCell ref="B152:B155"/>
    <mergeCell ref="K1:M1"/>
    <mergeCell ref="A2:M2"/>
    <mergeCell ref="B94:B96"/>
    <mergeCell ref="A92:J92"/>
    <mergeCell ref="C94:C96"/>
    <mergeCell ref="A94:A96"/>
    <mergeCell ref="D24:D26"/>
    <mergeCell ref="C30:C32"/>
    <mergeCell ref="D44:D46"/>
    <mergeCell ref="J44:J46"/>
    <mergeCell ref="D94:D96"/>
    <mergeCell ref="G4:G8"/>
    <mergeCell ref="C16:E16"/>
    <mergeCell ref="K6:K8"/>
    <mergeCell ref="A19:J19"/>
    <mergeCell ref="B34:B35"/>
    <mergeCell ref="J24:J26"/>
    <mergeCell ref="J34:J35"/>
    <mergeCell ref="I4:I8"/>
    <mergeCell ref="K5:M5"/>
    <mergeCell ref="F4:F8"/>
    <mergeCell ref="H4:H8"/>
    <mergeCell ref="L6:L8"/>
    <mergeCell ref="C24:C26"/>
    <mergeCell ref="J27:J29"/>
    <mergeCell ref="B27:B29"/>
    <mergeCell ref="A27:A29"/>
    <mergeCell ref="C27:C29"/>
    <mergeCell ref="D27:D29"/>
    <mergeCell ref="B132:B134"/>
    <mergeCell ref="D30:D32"/>
    <mergeCell ref="J118:J120"/>
    <mergeCell ref="C44:C46"/>
    <mergeCell ref="D125:D126"/>
    <mergeCell ref="C125:C126"/>
    <mergeCell ref="J30:J32"/>
    <mergeCell ref="D34:D35"/>
    <mergeCell ref="D121:D124"/>
    <mergeCell ref="D75:D77"/>
    <mergeCell ref="C75:C77"/>
    <mergeCell ref="J57:J58"/>
    <mergeCell ref="J50:J51"/>
    <mergeCell ref="J125:J126"/>
    <mergeCell ref="J94:J96"/>
    <mergeCell ref="C34:C35"/>
    <mergeCell ref="B44:B46"/>
    <mergeCell ref="B30:B32"/>
    <mergeCell ref="B118:B120"/>
    <mergeCell ref="B121:B124"/>
    <mergeCell ref="A44:A46"/>
    <mergeCell ref="A24:A26"/>
    <mergeCell ref="B24:B26"/>
    <mergeCell ref="A121:A124"/>
    <mergeCell ref="D4:D8"/>
    <mergeCell ref="A4:A8"/>
    <mergeCell ref="D50:D51"/>
    <mergeCell ref="C50:C51"/>
    <mergeCell ref="B50:B51"/>
    <mergeCell ref="A50:A51"/>
    <mergeCell ref="C4:C8"/>
    <mergeCell ref="A9:J9"/>
    <mergeCell ref="J5:J8"/>
    <mergeCell ref="J4:M4"/>
    <mergeCell ref="M6:M8"/>
    <mergeCell ref="A34:A35"/>
    <mergeCell ref="B4:B8"/>
    <mergeCell ref="A10:J10"/>
    <mergeCell ref="J21:J23"/>
    <mergeCell ref="A21:A23"/>
    <mergeCell ref="D21:D23"/>
    <mergeCell ref="E4:E8"/>
    <mergeCell ref="C21:C23"/>
    <mergeCell ref="A30:A32"/>
    <mergeCell ref="K34:K35"/>
    <mergeCell ref="K21:K23"/>
    <mergeCell ref="K24:K26"/>
    <mergeCell ref="K27:K29"/>
    <mergeCell ref="K30:K32"/>
    <mergeCell ref="M30:M32"/>
    <mergeCell ref="L21:L23"/>
    <mergeCell ref="L24:L26"/>
    <mergeCell ref="L27:L29"/>
    <mergeCell ref="L30:L32"/>
    <mergeCell ref="L34:L35"/>
    <mergeCell ref="M50:M51"/>
    <mergeCell ref="L44:L46"/>
    <mergeCell ref="B21:B23"/>
    <mergeCell ref="M108:M113"/>
    <mergeCell ref="M94:M96"/>
    <mergeCell ref="K108:K113"/>
    <mergeCell ref="M125:M126"/>
    <mergeCell ref="K125:K126"/>
    <mergeCell ref="M121:M124"/>
    <mergeCell ref="K121:K124"/>
    <mergeCell ref="K44:K46"/>
    <mergeCell ref="L94:L96"/>
    <mergeCell ref="L108:L113"/>
    <mergeCell ref="L121:L124"/>
    <mergeCell ref="L125:L126"/>
    <mergeCell ref="L50:L51"/>
    <mergeCell ref="L57:L58"/>
    <mergeCell ref="L75:L76"/>
    <mergeCell ref="K94:K96"/>
    <mergeCell ref="K75:K76"/>
    <mergeCell ref="M21:M23"/>
    <mergeCell ref="M24:M26"/>
    <mergeCell ref="M27:M29"/>
    <mergeCell ref="M34:M35"/>
    <mergeCell ref="M152:M155"/>
    <mergeCell ref="M139:M140"/>
    <mergeCell ref="K152:K155"/>
    <mergeCell ref="A152:A155"/>
    <mergeCell ref="C139:C140"/>
    <mergeCell ref="D139:D140"/>
    <mergeCell ref="J152:J155"/>
    <mergeCell ref="A139:A140"/>
    <mergeCell ref="A172:E172"/>
    <mergeCell ref="C152:C155"/>
    <mergeCell ref="A171:E171"/>
    <mergeCell ref="A170:E170"/>
    <mergeCell ref="A165:E165"/>
    <mergeCell ref="A167:E167"/>
    <mergeCell ref="A166:E166"/>
    <mergeCell ref="D152:D155"/>
    <mergeCell ref="K139:K140"/>
    <mergeCell ref="J139:J140"/>
    <mergeCell ref="L152:L155"/>
    <mergeCell ref="L139:L140"/>
    <mergeCell ref="A178:E178"/>
    <mergeCell ref="B75:B77"/>
    <mergeCell ref="A75:A77"/>
    <mergeCell ref="A118:A120"/>
    <mergeCell ref="A148:J148"/>
    <mergeCell ref="A176:E176"/>
    <mergeCell ref="A175:E175"/>
    <mergeCell ref="A174:E174"/>
    <mergeCell ref="A177:E177"/>
    <mergeCell ref="A173:E173"/>
    <mergeCell ref="B139:B140"/>
    <mergeCell ref="B125:B126"/>
    <mergeCell ref="C121:C124"/>
    <mergeCell ref="D118:D120"/>
    <mergeCell ref="C118:C120"/>
    <mergeCell ref="J75:J76"/>
    <mergeCell ref="J108:J113"/>
    <mergeCell ref="C85:E85"/>
    <mergeCell ref="A105:J105"/>
    <mergeCell ref="C108:C113"/>
    <mergeCell ref="A108:A113"/>
    <mergeCell ref="B108:B113"/>
    <mergeCell ref="D108:D113"/>
    <mergeCell ref="A132:A134"/>
    <mergeCell ref="J3:M3"/>
    <mergeCell ref="A11:M11"/>
    <mergeCell ref="C132:C134"/>
    <mergeCell ref="D132:D134"/>
    <mergeCell ref="J132:J134"/>
    <mergeCell ref="K132:K134"/>
    <mergeCell ref="L132:L134"/>
    <mergeCell ref="M132:M134"/>
    <mergeCell ref="A135:A136"/>
    <mergeCell ref="B135:B136"/>
    <mergeCell ref="C135:C136"/>
    <mergeCell ref="D135:D136"/>
    <mergeCell ref="J135:J136"/>
    <mergeCell ref="K135:K136"/>
    <mergeCell ref="L135:L136"/>
    <mergeCell ref="M135:M136"/>
    <mergeCell ref="M75:M76"/>
    <mergeCell ref="D57:D58"/>
    <mergeCell ref="C57:C58"/>
    <mergeCell ref="B57:B58"/>
    <mergeCell ref="A57:A58"/>
    <mergeCell ref="M57:M58"/>
    <mergeCell ref="K57:K58"/>
    <mergeCell ref="K50:K51"/>
  </mergeCells>
  <phoneticPr fontId="17" type="noConversion"/>
  <pageMargins left="0.19685039370078741" right="0.19685039370078741" top="0.51181102362204722" bottom="0.19685039370078741" header="0" footer="0"/>
  <pageSetup paperSize="9" scale="9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3"/>
  <sheetViews>
    <sheetView zoomScale="85" zoomScaleNormal="85" workbookViewId="0">
      <pane ySplit="8" topLeftCell="A9" activePane="bottomLeft" state="frozen"/>
      <selection activeCell="H14" sqref="H14:H15"/>
      <selection pane="bottomLeft" activeCell="F51" sqref="F51:I51"/>
    </sheetView>
  </sheetViews>
  <sheetFormatPr defaultColWidth="9.109375" defaultRowHeight="13.2" x14ac:dyDescent="0.25"/>
  <cols>
    <col min="1" max="1" width="3.109375" style="157" customWidth="1"/>
    <col min="2" max="2" width="3.5546875" style="157" customWidth="1"/>
    <col min="3" max="3" width="4" style="157" customWidth="1"/>
    <col min="4" max="4" width="39.109375" style="158" customWidth="1"/>
    <col min="5" max="5" width="7" style="158" customWidth="1"/>
    <col min="6" max="9" width="12.33203125" style="158" customWidth="1"/>
    <col min="10" max="10" width="29.33203125" style="114" customWidth="1"/>
    <col min="11" max="13" width="5.109375" style="157" customWidth="1"/>
    <col min="14" max="16384" width="9.109375" style="158"/>
  </cols>
  <sheetData>
    <row r="1" spans="1:13" ht="15.75" customHeight="1" x14ac:dyDescent="0.25">
      <c r="K1" s="607" t="s">
        <v>979</v>
      </c>
      <c r="L1" s="607"/>
      <c r="M1" s="607"/>
    </row>
    <row r="2" spans="1:13" ht="20.25" customHeight="1" x14ac:dyDescent="0.3">
      <c r="A2" s="852" t="s">
        <v>819</v>
      </c>
      <c r="B2" s="852"/>
      <c r="C2" s="852"/>
      <c r="D2" s="852"/>
      <c r="E2" s="852"/>
      <c r="F2" s="852"/>
      <c r="G2" s="852"/>
      <c r="H2" s="852"/>
      <c r="I2" s="852"/>
      <c r="J2" s="852"/>
    </row>
    <row r="3" spans="1:13" ht="15" customHeight="1" x14ac:dyDescent="0.25">
      <c r="A3" s="351"/>
      <c r="B3" s="351"/>
      <c r="C3" s="351"/>
      <c r="D3" s="352"/>
      <c r="E3" s="353"/>
      <c r="F3" s="353"/>
      <c r="G3" s="353"/>
      <c r="H3" s="353"/>
      <c r="I3" s="353"/>
      <c r="J3" s="610" t="s">
        <v>276</v>
      </c>
      <c r="K3" s="610"/>
      <c r="L3" s="610"/>
      <c r="M3" s="610"/>
    </row>
    <row r="4" spans="1:13" ht="15" customHeight="1" x14ac:dyDescent="0.25">
      <c r="A4" s="584" t="s">
        <v>161</v>
      </c>
      <c r="B4" s="584" t="s">
        <v>162</v>
      </c>
      <c r="C4" s="584" t="s">
        <v>163</v>
      </c>
      <c r="D4" s="596" t="s">
        <v>164</v>
      </c>
      <c r="E4" s="584" t="s">
        <v>160</v>
      </c>
      <c r="F4" s="583" t="s">
        <v>897</v>
      </c>
      <c r="G4" s="583" t="s">
        <v>456</v>
      </c>
      <c r="H4" s="583" t="s">
        <v>686</v>
      </c>
      <c r="I4" s="583" t="s">
        <v>781</v>
      </c>
      <c r="J4" s="611" t="s">
        <v>165</v>
      </c>
      <c r="K4" s="612"/>
      <c r="L4" s="612"/>
      <c r="M4" s="613"/>
    </row>
    <row r="5" spans="1:13" ht="14.25" hidden="1" customHeight="1" x14ac:dyDescent="0.25">
      <c r="A5" s="584"/>
      <c r="B5" s="584"/>
      <c r="C5" s="584"/>
      <c r="D5" s="596"/>
      <c r="E5" s="584"/>
      <c r="F5" s="583"/>
      <c r="G5" s="583"/>
      <c r="H5" s="583"/>
      <c r="I5" s="583"/>
      <c r="J5" s="583" t="s">
        <v>166</v>
      </c>
      <c r="K5" s="612"/>
      <c r="L5" s="612"/>
      <c r="M5" s="613"/>
    </row>
    <row r="6" spans="1:13" ht="21.75" customHeight="1" x14ac:dyDescent="0.25">
      <c r="A6" s="584"/>
      <c r="B6" s="584"/>
      <c r="C6" s="584"/>
      <c r="D6" s="596"/>
      <c r="E6" s="584"/>
      <c r="F6" s="583"/>
      <c r="G6" s="583"/>
      <c r="H6" s="583"/>
      <c r="I6" s="583"/>
      <c r="J6" s="583"/>
      <c r="K6" s="608" t="s">
        <v>457</v>
      </c>
      <c r="L6" s="608" t="s">
        <v>687</v>
      </c>
      <c r="M6" s="608" t="s">
        <v>782</v>
      </c>
    </row>
    <row r="7" spans="1:13" ht="64.5" customHeight="1" x14ac:dyDescent="0.25">
      <c r="A7" s="584"/>
      <c r="B7" s="584"/>
      <c r="C7" s="584"/>
      <c r="D7" s="596"/>
      <c r="E7" s="584"/>
      <c r="F7" s="583"/>
      <c r="G7" s="583"/>
      <c r="H7" s="583"/>
      <c r="I7" s="583"/>
      <c r="J7" s="583"/>
      <c r="K7" s="608"/>
      <c r="L7" s="608"/>
      <c r="M7" s="608"/>
    </row>
    <row r="8" spans="1:13" ht="24.75" customHeight="1" x14ac:dyDescent="0.25">
      <c r="A8" s="584"/>
      <c r="B8" s="584"/>
      <c r="C8" s="584"/>
      <c r="D8" s="596"/>
      <c r="E8" s="584"/>
      <c r="F8" s="583"/>
      <c r="G8" s="583"/>
      <c r="H8" s="583"/>
      <c r="I8" s="583"/>
      <c r="J8" s="583"/>
      <c r="K8" s="608"/>
      <c r="L8" s="608"/>
      <c r="M8" s="608"/>
    </row>
    <row r="9" spans="1:13" ht="23.25" customHeight="1" x14ac:dyDescent="0.25">
      <c r="A9" s="595" t="s">
        <v>305</v>
      </c>
      <c r="B9" s="595"/>
      <c r="C9" s="595"/>
      <c r="D9" s="595"/>
      <c r="E9" s="595"/>
      <c r="F9" s="595"/>
      <c r="G9" s="595"/>
      <c r="H9" s="595"/>
      <c r="I9" s="595"/>
      <c r="J9" s="595"/>
      <c r="K9" s="355"/>
      <c r="L9" s="355"/>
      <c r="M9" s="355"/>
    </row>
    <row r="10" spans="1:13" ht="20.25" customHeight="1" x14ac:dyDescent="0.25">
      <c r="A10" s="161" t="s">
        <v>175</v>
      </c>
      <c r="B10" s="828" t="s">
        <v>99</v>
      </c>
      <c r="C10" s="828"/>
      <c r="D10" s="828"/>
      <c r="E10" s="828"/>
      <c r="F10" s="828"/>
      <c r="G10" s="828"/>
      <c r="H10" s="828"/>
      <c r="I10" s="828"/>
      <c r="J10" s="828"/>
      <c r="K10" s="356"/>
      <c r="L10" s="356"/>
      <c r="M10" s="356"/>
    </row>
    <row r="11" spans="1:13" ht="18" customHeight="1" x14ac:dyDescent="0.25">
      <c r="A11" s="161" t="s">
        <v>175</v>
      </c>
      <c r="B11" s="116" t="s">
        <v>175</v>
      </c>
      <c r="C11" s="828" t="s">
        <v>100</v>
      </c>
      <c r="D11" s="828"/>
      <c r="E11" s="828"/>
      <c r="F11" s="828"/>
      <c r="G11" s="828"/>
      <c r="H11" s="828"/>
      <c r="I11" s="828"/>
      <c r="J11" s="828"/>
      <c r="K11" s="356"/>
      <c r="L11" s="356"/>
      <c r="M11" s="356"/>
    </row>
    <row r="12" spans="1:13" ht="24.75" customHeight="1" x14ac:dyDescent="0.25">
      <c r="A12" s="640" t="s">
        <v>175</v>
      </c>
      <c r="B12" s="640" t="s">
        <v>175</v>
      </c>
      <c r="C12" s="640" t="s">
        <v>175</v>
      </c>
      <c r="D12" s="650" t="s">
        <v>196</v>
      </c>
      <c r="E12" s="436" t="s">
        <v>187</v>
      </c>
      <c r="F12" s="117">
        <v>20.100000000000001</v>
      </c>
      <c r="G12" s="117">
        <v>69.099999999999994</v>
      </c>
      <c r="H12" s="117">
        <v>65</v>
      </c>
      <c r="I12" s="117">
        <v>65</v>
      </c>
      <c r="J12" s="677" t="s">
        <v>266</v>
      </c>
      <c r="K12" s="585">
        <v>5</v>
      </c>
      <c r="L12" s="585">
        <v>5</v>
      </c>
      <c r="M12" s="585">
        <v>5</v>
      </c>
    </row>
    <row r="13" spans="1:13" ht="24.75" customHeight="1" x14ac:dyDescent="0.25">
      <c r="A13" s="641"/>
      <c r="B13" s="641"/>
      <c r="C13" s="641"/>
      <c r="D13" s="651"/>
      <c r="E13" s="436" t="s">
        <v>18</v>
      </c>
      <c r="F13" s="117">
        <v>8.6999999999999993</v>
      </c>
      <c r="G13" s="117">
        <v>8.1999999999999993</v>
      </c>
      <c r="H13" s="117">
        <v>7.2</v>
      </c>
      <c r="I13" s="117">
        <v>0</v>
      </c>
      <c r="J13" s="678"/>
      <c r="K13" s="586"/>
      <c r="L13" s="586"/>
      <c r="M13" s="586"/>
    </row>
    <row r="14" spans="1:13" ht="60.75" customHeight="1" x14ac:dyDescent="0.25">
      <c r="A14" s="430" t="s">
        <v>175</v>
      </c>
      <c r="B14" s="430" t="s">
        <v>175</v>
      </c>
      <c r="C14" s="430" t="s">
        <v>176</v>
      </c>
      <c r="D14" s="245" t="s">
        <v>664</v>
      </c>
      <c r="E14" s="436" t="s">
        <v>187</v>
      </c>
      <c r="F14" s="117">
        <v>68.2</v>
      </c>
      <c r="G14" s="117">
        <v>64.3</v>
      </c>
      <c r="H14" s="117">
        <v>65</v>
      </c>
      <c r="I14" s="117">
        <v>100</v>
      </c>
      <c r="J14" s="436" t="s">
        <v>225</v>
      </c>
      <c r="K14" s="271">
        <v>5</v>
      </c>
      <c r="L14" s="271">
        <v>5</v>
      </c>
      <c r="M14" s="271">
        <v>6</v>
      </c>
    </row>
    <row r="15" spans="1:13" ht="55.5" customHeight="1" x14ac:dyDescent="0.25">
      <c r="A15" s="430" t="s">
        <v>175</v>
      </c>
      <c r="B15" s="430" t="s">
        <v>175</v>
      </c>
      <c r="C15" s="430" t="s">
        <v>177</v>
      </c>
      <c r="D15" s="245" t="s">
        <v>632</v>
      </c>
      <c r="E15" s="436" t="s">
        <v>187</v>
      </c>
      <c r="F15" s="117">
        <v>20.9</v>
      </c>
      <c r="G15" s="117">
        <v>25.5</v>
      </c>
      <c r="H15" s="117">
        <v>25.5</v>
      </c>
      <c r="I15" s="117">
        <v>25.5</v>
      </c>
      <c r="J15" s="436" t="s">
        <v>631</v>
      </c>
      <c r="K15" s="271">
        <v>5</v>
      </c>
      <c r="L15" s="271">
        <v>5</v>
      </c>
      <c r="M15" s="271">
        <v>5</v>
      </c>
    </row>
    <row r="16" spans="1:13" ht="80.25" customHeight="1" x14ac:dyDescent="0.25">
      <c r="A16" s="430" t="s">
        <v>175</v>
      </c>
      <c r="B16" s="430" t="s">
        <v>175</v>
      </c>
      <c r="C16" s="430" t="s">
        <v>178</v>
      </c>
      <c r="D16" s="245" t="s">
        <v>174</v>
      </c>
      <c r="E16" s="436" t="s">
        <v>187</v>
      </c>
      <c r="F16" s="117">
        <v>48.9</v>
      </c>
      <c r="G16" s="117">
        <v>102</v>
      </c>
      <c r="H16" s="117">
        <v>80</v>
      </c>
      <c r="I16" s="117">
        <v>80</v>
      </c>
      <c r="J16" s="436" t="s">
        <v>42</v>
      </c>
      <c r="K16" s="271">
        <v>11</v>
      </c>
      <c r="L16" s="271">
        <v>11</v>
      </c>
      <c r="M16" s="271">
        <v>11</v>
      </c>
    </row>
    <row r="17" spans="1:13" ht="18" customHeight="1" x14ac:dyDescent="0.25">
      <c r="A17" s="159" t="s">
        <v>175</v>
      </c>
      <c r="B17" s="159" t="s">
        <v>175</v>
      </c>
      <c r="C17" s="587" t="s">
        <v>223</v>
      </c>
      <c r="D17" s="587"/>
      <c r="E17" s="587"/>
      <c r="F17" s="143">
        <f t="shared" ref="F17:I17" si="0">SUM(F12:F16)</f>
        <v>166.8</v>
      </c>
      <c r="G17" s="143">
        <f t="shared" si="0"/>
        <v>269.10000000000002</v>
      </c>
      <c r="H17" s="143">
        <f t="shared" si="0"/>
        <v>242.7</v>
      </c>
      <c r="I17" s="143">
        <f t="shared" si="0"/>
        <v>270.5</v>
      </c>
      <c r="J17" s="436"/>
      <c r="K17" s="431"/>
      <c r="L17" s="431"/>
      <c r="M17" s="431"/>
    </row>
    <row r="18" spans="1:13" s="160" customFormat="1" ht="15.75" customHeight="1" x14ac:dyDescent="0.25">
      <c r="A18" s="161" t="s">
        <v>175</v>
      </c>
      <c r="B18" s="161" t="s">
        <v>176</v>
      </c>
      <c r="C18" s="842" t="s">
        <v>222</v>
      </c>
      <c r="D18" s="842"/>
      <c r="E18" s="842"/>
      <c r="F18" s="354"/>
      <c r="G18" s="354"/>
      <c r="H18" s="354"/>
      <c r="I18" s="354"/>
      <c r="J18" s="426"/>
      <c r="K18" s="357"/>
      <c r="L18" s="357"/>
      <c r="M18" s="357"/>
    </row>
    <row r="19" spans="1:13" ht="47.25" customHeight="1" x14ac:dyDescent="0.25">
      <c r="A19" s="427" t="s">
        <v>175</v>
      </c>
      <c r="B19" s="427" t="s">
        <v>176</v>
      </c>
      <c r="C19" s="427" t="s">
        <v>175</v>
      </c>
      <c r="D19" s="245" t="s">
        <v>85</v>
      </c>
      <c r="E19" s="436" t="s">
        <v>187</v>
      </c>
      <c r="F19" s="91">
        <v>59.1</v>
      </c>
      <c r="G19" s="91">
        <v>59.4</v>
      </c>
      <c r="H19" s="91">
        <v>59</v>
      </c>
      <c r="I19" s="91">
        <v>59</v>
      </c>
      <c r="J19" s="436" t="s">
        <v>101</v>
      </c>
      <c r="K19" s="431">
        <v>4</v>
      </c>
      <c r="L19" s="431">
        <v>4</v>
      </c>
      <c r="M19" s="431">
        <v>4</v>
      </c>
    </row>
    <row r="20" spans="1:13" ht="16.5" customHeight="1" x14ac:dyDescent="0.25">
      <c r="A20" s="161" t="s">
        <v>175</v>
      </c>
      <c r="B20" s="161" t="s">
        <v>176</v>
      </c>
      <c r="C20" s="587" t="s">
        <v>223</v>
      </c>
      <c r="D20" s="587"/>
      <c r="E20" s="587"/>
      <c r="F20" s="162">
        <f t="shared" ref="F20:I20" si="1">+F19</f>
        <v>59.1</v>
      </c>
      <c r="G20" s="162">
        <f t="shared" si="1"/>
        <v>59.4</v>
      </c>
      <c r="H20" s="162">
        <f t="shared" si="1"/>
        <v>59</v>
      </c>
      <c r="I20" s="162">
        <f t="shared" si="1"/>
        <v>59</v>
      </c>
      <c r="J20" s="436"/>
      <c r="K20" s="431"/>
      <c r="L20" s="431"/>
      <c r="M20" s="431"/>
    </row>
    <row r="21" spans="1:13" ht="18.75" customHeight="1" x14ac:dyDescent="0.25">
      <c r="A21" s="161" t="s">
        <v>175</v>
      </c>
      <c r="B21" s="161" t="s">
        <v>177</v>
      </c>
      <c r="C21" s="829" t="s">
        <v>685</v>
      </c>
      <c r="D21" s="830"/>
      <c r="E21" s="830"/>
      <c r="F21" s="830"/>
      <c r="G21" s="830"/>
      <c r="H21" s="830"/>
      <c r="I21" s="830"/>
      <c r="J21" s="831"/>
      <c r="K21" s="431"/>
      <c r="L21" s="431"/>
      <c r="M21" s="431"/>
    </row>
    <row r="22" spans="1:13" ht="33" customHeight="1" x14ac:dyDescent="0.25">
      <c r="A22" s="432" t="s">
        <v>175</v>
      </c>
      <c r="B22" s="432" t="s">
        <v>177</v>
      </c>
      <c r="C22" s="432" t="s">
        <v>175</v>
      </c>
      <c r="D22" s="400" t="s">
        <v>733</v>
      </c>
      <c r="E22" s="270" t="s">
        <v>187</v>
      </c>
      <c r="F22" s="91">
        <v>8.3000000000000007</v>
      </c>
      <c r="G22" s="91">
        <v>6</v>
      </c>
      <c r="H22" s="91">
        <v>10</v>
      </c>
      <c r="I22" s="91">
        <v>10</v>
      </c>
      <c r="J22" s="433" t="s">
        <v>612</v>
      </c>
      <c r="K22" s="439">
        <v>7</v>
      </c>
      <c r="L22" s="439">
        <v>7</v>
      </c>
      <c r="M22" s="439">
        <v>7</v>
      </c>
    </row>
    <row r="23" spans="1:13" ht="33.75" customHeight="1" x14ac:dyDescent="0.25">
      <c r="A23" s="427" t="s">
        <v>175</v>
      </c>
      <c r="B23" s="427" t="s">
        <v>177</v>
      </c>
      <c r="C23" s="427" t="s">
        <v>176</v>
      </c>
      <c r="D23" s="402" t="s">
        <v>199</v>
      </c>
      <c r="E23" s="436" t="s">
        <v>187</v>
      </c>
      <c r="F23" s="91">
        <v>0</v>
      </c>
      <c r="G23" s="163">
        <v>6</v>
      </c>
      <c r="H23" s="163">
        <v>6</v>
      </c>
      <c r="I23" s="163">
        <v>6</v>
      </c>
      <c r="J23" s="436" t="s">
        <v>227</v>
      </c>
      <c r="K23" s="431">
        <v>10</v>
      </c>
      <c r="L23" s="431">
        <v>10</v>
      </c>
      <c r="M23" s="431">
        <v>10</v>
      </c>
    </row>
    <row r="24" spans="1:13" ht="33.75" customHeight="1" x14ac:dyDescent="0.25">
      <c r="A24" s="427" t="s">
        <v>175</v>
      </c>
      <c r="B24" s="427" t="s">
        <v>177</v>
      </c>
      <c r="C24" s="427" t="s">
        <v>177</v>
      </c>
      <c r="D24" s="402" t="s">
        <v>672</v>
      </c>
      <c r="E24" s="436" t="s">
        <v>187</v>
      </c>
      <c r="F24" s="91">
        <v>2.8</v>
      </c>
      <c r="G24" s="163">
        <v>5.9</v>
      </c>
      <c r="H24" s="163">
        <v>6</v>
      </c>
      <c r="I24" s="163">
        <v>6</v>
      </c>
      <c r="J24" s="436" t="s">
        <v>226</v>
      </c>
      <c r="K24" s="431">
        <v>4</v>
      </c>
      <c r="L24" s="431">
        <v>4</v>
      </c>
      <c r="M24" s="431">
        <v>4</v>
      </c>
    </row>
    <row r="25" spans="1:13" x14ac:dyDescent="0.25">
      <c r="A25" s="161" t="s">
        <v>175</v>
      </c>
      <c r="B25" s="161" t="s">
        <v>176</v>
      </c>
      <c r="C25" s="587" t="s">
        <v>223</v>
      </c>
      <c r="D25" s="587"/>
      <c r="E25" s="587"/>
      <c r="F25" s="162">
        <f>SUM(F22:F24)</f>
        <v>11.100000000000001</v>
      </c>
      <c r="G25" s="162">
        <f>SUM(G22:G24)</f>
        <v>17.899999999999999</v>
      </c>
      <c r="H25" s="162">
        <f>SUM(H22:H24)</f>
        <v>22</v>
      </c>
      <c r="I25" s="162">
        <f>SUM(I22:I24)</f>
        <v>22</v>
      </c>
      <c r="J25" s="436"/>
      <c r="K25" s="431"/>
      <c r="L25" s="431"/>
      <c r="M25" s="431"/>
    </row>
    <row r="26" spans="1:13" ht="16.5" customHeight="1" x14ac:dyDescent="0.25">
      <c r="A26" s="161" t="s">
        <v>175</v>
      </c>
      <c r="B26" s="587" t="s">
        <v>168</v>
      </c>
      <c r="C26" s="587"/>
      <c r="D26" s="587"/>
      <c r="E26" s="587"/>
      <c r="F26" s="162">
        <f>+F25+F20+F17</f>
        <v>237</v>
      </c>
      <c r="G26" s="162">
        <f>+G25+G20+G17</f>
        <v>346.40000000000003</v>
      </c>
      <c r="H26" s="162">
        <f>+H25+H20+H17</f>
        <v>323.7</v>
      </c>
      <c r="I26" s="162">
        <f>+I25+I20+I17</f>
        <v>351.5</v>
      </c>
      <c r="J26" s="436"/>
      <c r="K26" s="431"/>
      <c r="L26" s="431"/>
      <c r="M26" s="431"/>
    </row>
    <row r="27" spans="1:13" ht="18.75" customHeight="1" x14ac:dyDescent="0.25">
      <c r="A27" s="161" t="s">
        <v>176</v>
      </c>
      <c r="B27" s="828" t="s">
        <v>499</v>
      </c>
      <c r="C27" s="828"/>
      <c r="D27" s="828"/>
      <c r="E27" s="828"/>
      <c r="F27" s="828"/>
      <c r="G27" s="828"/>
      <c r="H27" s="828"/>
      <c r="I27" s="828"/>
      <c r="J27" s="828"/>
      <c r="K27" s="357"/>
      <c r="L27" s="357"/>
      <c r="M27" s="357"/>
    </row>
    <row r="28" spans="1:13" ht="19.5" customHeight="1" x14ac:dyDescent="0.25">
      <c r="A28" s="161" t="s">
        <v>176</v>
      </c>
      <c r="B28" s="161" t="s">
        <v>175</v>
      </c>
      <c r="C28" s="828" t="s">
        <v>102</v>
      </c>
      <c r="D28" s="828"/>
      <c r="E28" s="828"/>
      <c r="F28" s="828"/>
      <c r="G28" s="828"/>
      <c r="H28" s="828"/>
      <c r="I28" s="828"/>
      <c r="J28" s="828"/>
      <c r="K28" s="357"/>
      <c r="L28" s="357"/>
      <c r="M28" s="357"/>
    </row>
    <row r="29" spans="1:13" ht="32.25" customHeight="1" x14ac:dyDescent="0.25">
      <c r="A29" s="427" t="s">
        <v>176</v>
      </c>
      <c r="B29" s="427" t="s">
        <v>175</v>
      </c>
      <c r="C29" s="427" t="s">
        <v>175</v>
      </c>
      <c r="D29" s="245" t="s">
        <v>500</v>
      </c>
      <c r="E29" s="436" t="s">
        <v>2</v>
      </c>
      <c r="F29" s="91">
        <v>1610.8</v>
      </c>
      <c r="G29" s="91">
        <v>1720</v>
      </c>
      <c r="H29" s="91">
        <v>1750</v>
      </c>
      <c r="I29" s="91">
        <v>1750</v>
      </c>
      <c r="J29" s="205" t="s">
        <v>228</v>
      </c>
      <c r="K29" s="439">
        <v>16.600000000000001</v>
      </c>
      <c r="L29" s="439">
        <v>16.3</v>
      </c>
      <c r="M29" s="439">
        <v>16.3</v>
      </c>
    </row>
    <row r="30" spans="1:13" ht="27.75" customHeight="1" x14ac:dyDescent="0.25">
      <c r="A30" s="658" t="s">
        <v>176</v>
      </c>
      <c r="B30" s="658" t="s">
        <v>175</v>
      </c>
      <c r="C30" s="658" t="s">
        <v>176</v>
      </c>
      <c r="D30" s="648" t="s">
        <v>821</v>
      </c>
      <c r="E30" s="428" t="s">
        <v>2</v>
      </c>
      <c r="F30" s="91">
        <v>1918.8</v>
      </c>
      <c r="G30" s="91">
        <v>2636.5</v>
      </c>
      <c r="H30" s="91">
        <v>2750</v>
      </c>
      <c r="I30" s="91">
        <v>2900</v>
      </c>
      <c r="J30" s="206"/>
      <c r="K30" s="328"/>
      <c r="L30" s="328"/>
      <c r="M30" s="328"/>
    </row>
    <row r="31" spans="1:13" ht="27.75" customHeight="1" x14ac:dyDescent="0.25">
      <c r="A31" s="658"/>
      <c r="B31" s="658"/>
      <c r="C31" s="658"/>
      <c r="D31" s="648"/>
      <c r="E31" s="428" t="s">
        <v>22</v>
      </c>
      <c r="F31" s="163">
        <v>3.9</v>
      </c>
      <c r="G31" s="163">
        <v>6.3</v>
      </c>
      <c r="H31" s="163">
        <v>6.3</v>
      </c>
      <c r="I31" s="163">
        <v>6.3</v>
      </c>
      <c r="J31" s="206"/>
      <c r="K31" s="328"/>
      <c r="L31" s="328"/>
      <c r="M31" s="328"/>
    </row>
    <row r="32" spans="1:13" ht="28.5" customHeight="1" x14ac:dyDescent="0.25">
      <c r="A32" s="427" t="s">
        <v>176</v>
      </c>
      <c r="B32" s="427" t="s">
        <v>175</v>
      </c>
      <c r="C32" s="427" t="s">
        <v>177</v>
      </c>
      <c r="D32" s="428" t="s">
        <v>417</v>
      </c>
      <c r="E32" s="428" t="s">
        <v>2</v>
      </c>
      <c r="F32" s="91">
        <v>100</v>
      </c>
      <c r="G32" s="91">
        <v>230</v>
      </c>
      <c r="H32" s="91">
        <v>230</v>
      </c>
      <c r="I32" s="91">
        <v>230</v>
      </c>
      <c r="J32" s="429" t="s">
        <v>418</v>
      </c>
      <c r="K32" s="431" t="s">
        <v>918</v>
      </c>
      <c r="L32" s="431" t="s">
        <v>918</v>
      </c>
      <c r="M32" s="431" t="s">
        <v>918</v>
      </c>
    </row>
    <row r="33" spans="1:13" ht="24.75" customHeight="1" x14ac:dyDescent="0.25">
      <c r="A33" s="658" t="s">
        <v>176</v>
      </c>
      <c r="B33" s="658" t="s">
        <v>175</v>
      </c>
      <c r="C33" s="658" t="s">
        <v>178</v>
      </c>
      <c r="D33" s="648" t="s">
        <v>262</v>
      </c>
      <c r="E33" s="436" t="s">
        <v>2</v>
      </c>
      <c r="F33" s="91">
        <v>7.7</v>
      </c>
      <c r="G33" s="91">
        <v>74.3</v>
      </c>
      <c r="H33" s="91">
        <v>0</v>
      </c>
      <c r="I33" s="91">
        <v>0</v>
      </c>
      <c r="J33" s="843" t="s">
        <v>497</v>
      </c>
      <c r="K33" s="832">
        <v>35</v>
      </c>
      <c r="L33" s="832"/>
      <c r="M33" s="832"/>
    </row>
    <row r="34" spans="1:13" ht="20.25" hidden="1" customHeight="1" x14ac:dyDescent="0.25">
      <c r="A34" s="658"/>
      <c r="B34" s="658"/>
      <c r="C34" s="658"/>
      <c r="D34" s="648"/>
      <c r="E34" s="436" t="s">
        <v>15</v>
      </c>
      <c r="F34" s="91">
        <v>0</v>
      </c>
      <c r="G34" s="91">
        <v>0</v>
      </c>
      <c r="H34" s="91">
        <v>0</v>
      </c>
      <c r="I34" s="91">
        <v>0</v>
      </c>
      <c r="J34" s="843"/>
      <c r="K34" s="832"/>
      <c r="L34" s="832"/>
      <c r="M34" s="832"/>
    </row>
    <row r="35" spans="1:13" ht="27" customHeight="1" x14ac:dyDescent="0.25">
      <c r="A35" s="658"/>
      <c r="B35" s="658"/>
      <c r="C35" s="658"/>
      <c r="D35" s="648"/>
      <c r="E35" s="436" t="s">
        <v>4</v>
      </c>
      <c r="F35" s="91">
        <v>31.7</v>
      </c>
      <c r="G35" s="91">
        <v>439</v>
      </c>
      <c r="H35" s="91">
        <v>0</v>
      </c>
      <c r="I35" s="91">
        <v>0</v>
      </c>
      <c r="J35" s="843"/>
      <c r="K35" s="832"/>
      <c r="L35" s="832"/>
      <c r="M35" s="832"/>
    </row>
    <row r="36" spans="1:13" ht="18" customHeight="1" x14ac:dyDescent="0.25">
      <c r="A36" s="161" t="s">
        <v>176</v>
      </c>
      <c r="B36" s="161" t="s">
        <v>175</v>
      </c>
      <c r="C36" s="587" t="s">
        <v>223</v>
      </c>
      <c r="D36" s="587"/>
      <c r="E36" s="587"/>
      <c r="F36" s="143">
        <f>SUM(F29:F35)</f>
        <v>3672.8999999999996</v>
      </c>
      <c r="G36" s="143">
        <f>SUM(G29:G35)</f>
        <v>5106.1000000000004</v>
      </c>
      <c r="H36" s="143">
        <f>SUM(H29:H35)</f>
        <v>4736.3</v>
      </c>
      <c r="I36" s="143">
        <f>SUM(I29:I35)</f>
        <v>4886.3</v>
      </c>
      <c r="J36" s="436"/>
      <c r="K36" s="431"/>
      <c r="L36" s="431"/>
      <c r="M36" s="431"/>
    </row>
    <row r="37" spans="1:13" ht="15.75" customHeight="1" x14ac:dyDescent="0.25">
      <c r="A37" s="161" t="s">
        <v>176</v>
      </c>
      <c r="B37" s="161" t="s">
        <v>176</v>
      </c>
      <c r="C37" s="849" t="s">
        <v>498</v>
      </c>
      <c r="D37" s="850"/>
      <c r="E37" s="850"/>
      <c r="F37" s="850"/>
      <c r="G37" s="850"/>
      <c r="H37" s="850"/>
      <c r="I37" s="850"/>
      <c r="J37" s="851"/>
      <c r="K37" s="431"/>
      <c r="L37" s="431"/>
      <c r="M37" s="431"/>
    </row>
    <row r="38" spans="1:13" ht="21" customHeight="1" x14ac:dyDescent="0.25">
      <c r="A38" s="841" t="s">
        <v>176</v>
      </c>
      <c r="B38" s="841" t="s">
        <v>176</v>
      </c>
      <c r="C38" s="841" t="s">
        <v>175</v>
      </c>
      <c r="D38" s="848" t="s">
        <v>495</v>
      </c>
      <c r="E38" s="436" t="s">
        <v>2</v>
      </c>
      <c r="F38" s="91">
        <v>7.9</v>
      </c>
      <c r="G38" s="91">
        <v>21</v>
      </c>
      <c r="H38" s="91">
        <v>10</v>
      </c>
      <c r="I38" s="91">
        <v>10</v>
      </c>
      <c r="J38" s="648" t="s">
        <v>224</v>
      </c>
      <c r="K38" s="658" t="s">
        <v>7</v>
      </c>
      <c r="L38" s="658" t="s">
        <v>121</v>
      </c>
      <c r="M38" s="658" t="s">
        <v>121</v>
      </c>
    </row>
    <row r="39" spans="1:13" ht="25.5" customHeight="1" x14ac:dyDescent="0.25">
      <c r="A39" s="841"/>
      <c r="B39" s="841"/>
      <c r="C39" s="841"/>
      <c r="D39" s="848"/>
      <c r="E39" s="429" t="s">
        <v>4</v>
      </c>
      <c r="F39" s="91">
        <v>44.8</v>
      </c>
      <c r="G39" s="91">
        <v>116</v>
      </c>
      <c r="H39" s="91">
        <v>0</v>
      </c>
      <c r="I39" s="91">
        <v>0</v>
      </c>
      <c r="J39" s="648"/>
      <c r="K39" s="658"/>
      <c r="L39" s="658"/>
      <c r="M39" s="658"/>
    </row>
    <row r="40" spans="1:13" ht="28.5" customHeight="1" x14ac:dyDescent="0.25">
      <c r="A40" s="390" t="s">
        <v>176</v>
      </c>
      <c r="B40" s="390" t="s">
        <v>176</v>
      </c>
      <c r="C40" s="390" t="s">
        <v>176</v>
      </c>
      <c r="D40" s="434" t="s">
        <v>933</v>
      </c>
      <c r="E40" s="429" t="s">
        <v>187</v>
      </c>
      <c r="F40" s="91">
        <v>0</v>
      </c>
      <c r="G40" s="91">
        <v>30</v>
      </c>
      <c r="H40" s="91">
        <v>40</v>
      </c>
      <c r="I40" s="91">
        <v>0</v>
      </c>
      <c r="J40" s="399" t="s">
        <v>746</v>
      </c>
      <c r="K40" s="391" t="s">
        <v>213</v>
      </c>
      <c r="L40" s="391" t="s">
        <v>213</v>
      </c>
      <c r="M40" s="427"/>
    </row>
    <row r="41" spans="1:13" ht="28.5" customHeight="1" x14ac:dyDescent="0.25">
      <c r="A41" s="390" t="s">
        <v>176</v>
      </c>
      <c r="B41" s="390" t="s">
        <v>176</v>
      </c>
      <c r="C41" s="390" t="s">
        <v>177</v>
      </c>
      <c r="D41" s="401" t="s">
        <v>898</v>
      </c>
      <c r="E41" s="202" t="s">
        <v>2</v>
      </c>
      <c r="F41" s="91">
        <v>0</v>
      </c>
      <c r="G41" s="91">
        <v>0</v>
      </c>
      <c r="H41" s="91">
        <v>142</v>
      </c>
      <c r="I41" s="91">
        <v>135.30000000000001</v>
      </c>
      <c r="J41" s="399" t="s">
        <v>746</v>
      </c>
      <c r="K41" s="391"/>
      <c r="L41" s="391" t="s">
        <v>213</v>
      </c>
      <c r="M41" s="391" t="s">
        <v>213</v>
      </c>
    </row>
    <row r="42" spans="1:13" ht="33" customHeight="1" x14ac:dyDescent="0.25">
      <c r="A42" s="430" t="s">
        <v>176</v>
      </c>
      <c r="B42" s="430" t="s">
        <v>176</v>
      </c>
      <c r="C42" s="430" t="s">
        <v>178</v>
      </c>
      <c r="D42" s="399" t="s">
        <v>867</v>
      </c>
      <c r="E42" s="402" t="s">
        <v>2</v>
      </c>
      <c r="F42" s="164">
        <v>15</v>
      </c>
      <c r="G42" s="164">
        <v>35</v>
      </c>
      <c r="H42" s="164">
        <v>35</v>
      </c>
      <c r="I42" s="164">
        <v>35</v>
      </c>
      <c r="J42" s="429" t="s">
        <v>501</v>
      </c>
      <c r="K42" s="271">
        <v>80</v>
      </c>
      <c r="L42" s="271">
        <v>80</v>
      </c>
      <c r="M42" s="271">
        <v>80</v>
      </c>
    </row>
    <row r="43" spans="1:13" ht="42.75" customHeight="1" x14ac:dyDescent="0.25">
      <c r="A43" s="430" t="s">
        <v>176</v>
      </c>
      <c r="B43" s="430" t="s">
        <v>176</v>
      </c>
      <c r="C43" s="430" t="s">
        <v>179</v>
      </c>
      <c r="D43" s="402" t="s">
        <v>950</v>
      </c>
      <c r="E43" s="428" t="s">
        <v>2</v>
      </c>
      <c r="F43" s="164">
        <v>3</v>
      </c>
      <c r="G43" s="164">
        <v>5</v>
      </c>
      <c r="H43" s="164">
        <v>5</v>
      </c>
      <c r="I43" s="164">
        <v>5</v>
      </c>
      <c r="J43" s="429" t="s">
        <v>66</v>
      </c>
      <c r="K43" s="271">
        <v>180</v>
      </c>
      <c r="L43" s="271">
        <v>160</v>
      </c>
      <c r="M43" s="271">
        <v>150</v>
      </c>
    </row>
    <row r="44" spans="1:13" ht="20.25" customHeight="1" x14ac:dyDescent="0.25">
      <c r="A44" s="588" t="s">
        <v>176</v>
      </c>
      <c r="B44" s="588" t="s">
        <v>176</v>
      </c>
      <c r="C44" s="588" t="s">
        <v>180</v>
      </c>
      <c r="D44" s="590" t="s">
        <v>885</v>
      </c>
      <c r="E44" s="399" t="s">
        <v>2</v>
      </c>
      <c r="F44" s="164">
        <v>2.5</v>
      </c>
      <c r="G44" s="164">
        <v>2.5</v>
      </c>
      <c r="H44" s="164">
        <v>2.5</v>
      </c>
      <c r="I44" s="164">
        <v>2.5</v>
      </c>
      <c r="J44" s="603" t="s">
        <v>496</v>
      </c>
      <c r="K44" s="585">
        <v>6</v>
      </c>
      <c r="L44" s="585">
        <v>7</v>
      </c>
      <c r="M44" s="585">
        <v>8</v>
      </c>
    </row>
    <row r="45" spans="1:13" ht="24" customHeight="1" x14ac:dyDescent="0.25">
      <c r="A45" s="589"/>
      <c r="B45" s="589"/>
      <c r="C45" s="589"/>
      <c r="D45" s="591"/>
      <c r="E45" s="399" t="s">
        <v>14</v>
      </c>
      <c r="F45" s="164">
        <v>3.5</v>
      </c>
      <c r="G45" s="164">
        <v>3.5</v>
      </c>
      <c r="H45" s="164">
        <v>3.5</v>
      </c>
      <c r="I45" s="164">
        <v>3.5</v>
      </c>
      <c r="J45" s="604"/>
      <c r="K45" s="586"/>
      <c r="L45" s="586"/>
      <c r="M45" s="586"/>
    </row>
    <row r="46" spans="1:13" ht="19.5" customHeight="1" x14ac:dyDescent="0.25">
      <c r="A46" s="835" t="s">
        <v>176</v>
      </c>
      <c r="B46" s="835" t="s">
        <v>176</v>
      </c>
      <c r="C46" s="835" t="s">
        <v>181</v>
      </c>
      <c r="D46" s="833" t="s">
        <v>719</v>
      </c>
      <c r="E46" s="238" t="s">
        <v>2</v>
      </c>
      <c r="F46" s="239">
        <v>11</v>
      </c>
      <c r="G46" s="164">
        <v>0</v>
      </c>
      <c r="H46" s="239">
        <v>0</v>
      </c>
      <c r="I46" s="239">
        <v>0</v>
      </c>
      <c r="J46" s="837" t="s">
        <v>720</v>
      </c>
      <c r="K46" s="839">
        <v>1</v>
      </c>
      <c r="L46" s="826"/>
      <c r="M46" s="826"/>
    </row>
    <row r="47" spans="1:13" ht="24.75" customHeight="1" x14ac:dyDescent="0.25">
      <c r="A47" s="836"/>
      <c r="B47" s="836"/>
      <c r="C47" s="836"/>
      <c r="D47" s="834"/>
      <c r="E47" s="238" t="s">
        <v>18</v>
      </c>
      <c r="F47" s="164">
        <v>0</v>
      </c>
      <c r="G47" s="164">
        <v>25</v>
      </c>
      <c r="H47" s="239">
        <v>0</v>
      </c>
      <c r="I47" s="239">
        <v>0</v>
      </c>
      <c r="J47" s="838"/>
      <c r="K47" s="840"/>
      <c r="L47" s="827"/>
      <c r="M47" s="827"/>
    </row>
    <row r="48" spans="1:13" ht="15.75" customHeight="1" x14ac:dyDescent="0.25">
      <c r="A48" s="161" t="s">
        <v>176</v>
      </c>
      <c r="B48" s="161" t="s">
        <v>176</v>
      </c>
      <c r="C48" s="587" t="s">
        <v>223</v>
      </c>
      <c r="D48" s="587"/>
      <c r="E48" s="587"/>
      <c r="F48" s="162">
        <f>SUM(F38:F47)</f>
        <v>87.699999999999989</v>
      </c>
      <c r="G48" s="162">
        <f>SUM(G38:G47)</f>
        <v>238</v>
      </c>
      <c r="H48" s="162">
        <f>SUM(H38:H47)</f>
        <v>238</v>
      </c>
      <c r="I48" s="162">
        <f>SUM(I38:I47)</f>
        <v>191.3</v>
      </c>
      <c r="J48" s="436"/>
      <c r="K48" s="431"/>
      <c r="L48" s="431"/>
      <c r="M48" s="431"/>
    </row>
    <row r="49" spans="1:13" ht="20.25" customHeight="1" x14ac:dyDescent="0.25">
      <c r="A49" s="161" t="s">
        <v>176</v>
      </c>
      <c r="B49" s="587" t="s">
        <v>168</v>
      </c>
      <c r="C49" s="587"/>
      <c r="D49" s="587"/>
      <c r="E49" s="587"/>
      <c r="F49" s="162">
        <f>+F48+F36</f>
        <v>3760.5999999999995</v>
      </c>
      <c r="G49" s="162">
        <f>+G48+G36</f>
        <v>5344.1</v>
      </c>
      <c r="H49" s="162">
        <f>+H48+H36</f>
        <v>4974.3</v>
      </c>
      <c r="I49" s="162">
        <f>+I48+I36</f>
        <v>5077.6000000000004</v>
      </c>
      <c r="J49" s="436"/>
      <c r="K49" s="431"/>
      <c r="L49" s="431"/>
      <c r="M49" s="431"/>
    </row>
    <row r="50" spans="1:13" ht="22.5" customHeight="1" x14ac:dyDescent="0.25">
      <c r="A50" s="846" t="s">
        <v>169</v>
      </c>
      <c r="B50" s="846"/>
      <c r="C50" s="846"/>
      <c r="D50" s="846"/>
      <c r="E50" s="846"/>
      <c r="F50" s="456">
        <f>+F49+F26</f>
        <v>3997.5999999999995</v>
      </c>
      <c r="G50" s="456">
        <f>+G49+G26</f>
        <v>5690.5</v>
      </c>
      <c r="H50" s="456">
        <f>+H49+H26</f>
        <v>5298</v>
      </c>
      <c r="I50" s="456">
        <f>+I49+I26</f>
        <v>5429.1</v>
      </c>
      <c r="J50" s="281"/>
      <c r="K50" s="329"/>
      <c r="L50" s="329"/>
      <c r="M50" s="329"/>
    </row>
    <row r="51" spans="1:13" x14ac:dyDescent="0.25">
      <c r="A51" s="639" t="s">
        <v>190</v>
      </c>
      <c r="B51" s="639"/>
      <c r="C51" s="639"/>
      <c r="D51" s="639"/>
      <c r="E51" s="639"/>
      <c r="F51" s="117"/>
      <c r="G51" s="117"/>
      <c r="H51" s="117"/>
      <c r="I51" s="117"/>
      <c r="J51" s="281"/>
      <c r="K51" s="329"/>
      <c r="L51" s="329"/>
      <c r="M51" s="329"/>
    </row>
    <row r="52" spans="1:13" ht="16.5" customHeight="1" x14ac:dyDescent="0.25">
      <c r="A52" s="847" t="s">
        <v>20</v>
      </c>
      <c r="B52" s="847"/>
      <c r="C52" s="847"/>
      <c r="D52" s="847"/>
      <c r="E52" s="847"/>
      <c r="F52" s="336">
        <f t="shared" ref="F52:I52" si="2">SUM(F53:F58)</f>
        <v>3917.6</v>
      </c>
      <c r="G52" s="336">
        <f t="shared" si="2"/>
        <v>5132</v>
      </c>
      <c r="H52" s="336">
        <f t="shared" si="2"/>
        <v>5294.5</v>
      </c>
      <c r="I52" s="336">
        <f t="shared" si="2"/>
        <v>5425.6</v>
      </c>
      <c r="J52" s="281"/>
      <c r="K52" s="329"/>
      <c r="L52" s="329"/>
      <c r="M52" s="329"/>
    </row>
    <row r="53" spans="1:13" x14ac:dyDescent="0.25">
      <c r="A53" s="844" t="s">
        <v>239</v>
      </c>
      <c r="B53" s="844"/>
      <c r="C53" s="844"/>
      <c r="D53" s="844"/>
      <c r="E53" s="844"/>
      <c r="F53" s="165">
        <f>+F44+F43+F42+F38+F33+F32+F30+F29+F46+F41</f>
        <v>3676.7</v>
      </c>
      <c r="G53" s="165">
        <f>+G44+G43+G42+G38+G33+G32+G30+G29+G46+G41</f>
        <v>4724.3</v>
      </c>
      <c r="H53" s="165">
        <f>+H44+H43+H42+H38+H33+H32+H30+H29+H46+H41</f>
        <v>4924.5</v>
      </c>
      <c r="I53" s="165">
        <f>+I44+I43+I42+I38+I33+I32+I30+I29+I46+I41</f>
        <v>5067.8</v>
      </c>
      <c r="J53" s="281"/>
      <c r="K53" s="329"/>
      <c r="L53" s="329"/>
      <c r="M53" s="329"/>
    </row>
    <row r="54" spans="1:13" x14ac:dyDescent="0.25">
      <c r="A54" s="844" t="s">
        <v>240</v>
      </c>
      <c r="B54" s="844"/>
      <c r="C54" s="844"/>
      <c r="D54" s="844"/>
      <c r="E54" s="844"/>
      <c r="F54" s="166">
        <f>+F47+F13</f>
        <v>8.6999999999999993</v>
      </c>
      <c r="G54" s="166">
        <f>+G47+G13</f>
        <v>33.200000000000003</v>
      </c>
      <c r="H54" s="166">
        <f>+H47+H13</f>
        <v>7.2</v>
      </c>
      <c r="I54" s="166">
        <f>+I47+I13</f>
        <v>0</v>
      </c>
      <c r="J54" s="281"/>
      <c r="K54" s="329"/>
      <c r="L54" s="329"/>
      <c r="M54" s="329"/>
    </row>
    <row r="55" spans="1:13" x14ac:dyDescent="0.25">
      <c r="A55" s="844" t="s">
        <v>241</v>
      </c>
      <c r="B55" s="844"/>
      <c r="C55" s="844"/>
      <c r="D55" s="844"/>
      <c r="E55" s="844"/>
      <c r="F55" s="166">
        <f>+F24+F23+F22+F19+F16+F15+F14+F12+F40</f>
        <v>228.29999999999998</v>
      </c>
      <c r="G55" s="166">
        <f t="shared" ref="G55:I55" si="3">+G24+G23+G22+G19+G16+G15+G14+G12+G40</f>
        <v>368.20000000000005</v>
      </c>
      <c r="H55" s="166">
        <f t="shared" si="3"/>
        <v>356.5</v>
      </c>
      <c r="I55" s="166">
        <f t="shared" si="3"/>
        <v>351.5</v>
      </c>
      <c r="J55" s="281"/>
      <c r="K55" s="329"/>
      <c r="L55" s="329"/>
      <c r="M55" s="329"/>
    </row>
    <row r="56" spans="1:13" x14ac:dyDescent="0.25">
      <c r="A56" s="844" t="s">
        <v>242</v>
      </c>
      <c r="B56" s="844"/>
      <c r="C56" s="844"/>
      <c r="D56" s="844"/>
      <c r="E56" s="844"/>
      <c r="F56" s="166">
        <f>+F31</f>
        <v>3.9</v>
      </c>
      <c r="G56" s="166">
        <f>+G31</f>
        <v>6.3</v>
      </c>
      <c r="H56" s="166">
        <f>+H31</f>
        <v>6.3</v>
      </c>
      <c r="I56" s="166">
        <f>+I31</f>
        <v>6.3</v>
      </c>
      <c r="J56" s="281"/>
      <c r="K56" s="329"/>
      <c r="L56" s="329"/>
      <c r="M56" s="329"/>
    </row>
    <row r="57" spans="1:13" x14ac:dyDescent="0.25">
      <c r="A57" s="844" t="s">
        <v>243</v>
      </c>
      <c r="B57" s="844"/>
      <c r="C57" s="844"/>
      <c r="D57" s="844"/>
      <c r="E57" s="844"/>
      <c r="F57" s="166">
        <f>+F34</f>
        <v>0</v>
      </c>
      <c r="G57" s="166">
        <f>+G34</f>
        <v>0</v>
      </c>
      <c r="H57" s="166">
        <f>+H34</f>
        <v>0</v>
      </c>
      <c r="I57" s="166">
        <f>+I34</f>
        <v>0</v>
      </c>
      <c r="J57" s="281"/>
      <c r="K57" s="329"/>
      <c r="L57" s="329"/>
      <c r="M57" s="329"/>
    </row>
    <row r="58" spans="1:13" x14ac:dyDescent="0.25">
      <c r="A58" s="844" t="s">
        <v>244</v>
      </c>
      <c r="B58" s="844"/>
      <c r="C58" s="844"/>
      <c r="D58" s="844"/>
      <c r="E58" s="844"/>
      <c r="F58" s="166"/>
      <c r="G58" s="166"/>
      <c r="H58" s="166"/>
      <c r="I58" s="166"/>
      <c r="J58" s="281"/>
      <c r="K58" s="329"/>
      <c r="L58" s="329"/>
      <c r="M58" s="329"/>
    </row>
    <row r="59" spans="1:13" x14ac:dyDescent="0.25">
      <c r="A59" s="845" t="s">
        <v>19</v>
      </c>
      <c r="B59" s="845"/>
      <c r="C59" s="845"/>
      <c r="D59" s="845"/>
      <c r="E59" s="845"/>
      <c r="F59" s="336">
        <f t="shared" ref="F59:I59" si="4">SUM(F60:F63)</f>
        <v>80</v>
      </c>
      <c r="G59" s="336">
        <f t="shared" si="4"/>
        <v>558.5</v>
      </c>
      <c r="H59" s="336">
        <f t="shared" si="4"/>
        <v>3.5</v>
      </c>
      <c r="I59" s="336">
        <f t="shared" si="4"/>
        <v>3.5</v>
      </c>
      <c r="J59" s="281"/>
      <c r="K59" s="329"/>
      <c r="L59" s="329"/>
      <c r="M59" s="329"/>
    </row>
    <row r="60" spans="1:13" x14ac:dyDescent="0.25">
      <c r="A60" s="844" t="s">
        <v>245</v>
      </c>
      <c r="B60" s="844"/>
      <c r="C60" s="844"/>
      <c r="D60" s="844"/>
      <c r="E60" s="844"/>
      <c r="F60" s="166">
        <f>+F39+F35</f>
        <v>76.5</v>
      </c>
      <c r="G60" s="166">
        <f t="shared" ref="G60:I60" si="5">+G39+G35</f>
        <v>555</v>
      </c>
      <c r="H60" s="166">
        <f t="shared" si="5"/>
        <v>0</v>
      </c>
      <c r="I60" s="166">
        <f t="shared" si="5"/>
        <v>0</v>
      </c>
      <c r="J60" s="281"/>
      <c r="K60" s="329"/>
      <c r="L60" s="329"/>
      <c r="M60" s="329"/>
    </row>
    <row r="61" spans="1:13" x14ac:dyDescent="0.25">
      <c r="A61" s="844" t="s">
        <v>246</v>
      </c>
      <c r="B61" s="844"/>
      <c r="C61" s="844"/>
      <c r="D61" s="844"/>
      <c r="E61" s="844"/>
      <c r="F61" s="166"/>
      <c r="G61" s="166"/>
      <c r="H61" s="166"/>
      <c r="I61" s="166"/>
      <c r="J61" s="281"/>
    </row>
    <row r="62" spans="1:13" x14ac:dyDescent="0.25">
      <c r="A62" s="844" t="s">
        <v>247</v>
      </c>
      <c r="B62" s="844"/>
      <c r="C62" s="844"/>
      <c r="D62" s="844"/>
      <c r="E62" s="844"/>
      <c r="F62" s="166">
        <f>+F45</f>
        <v>3.5</v>
      </c>
      <c r="G62" s="166">
        <f>+G45</f>
        <v>3.5</v>
      </c>
      <c r="H62" s="166">
        <f>+H45</f>
        <v>3.5</v>
      </c>
      <c r="I62" s="166">
        <f>+I45</f>
        <v>3.5</v>
      </c>
      <c r="J62" s="281"/>
    </row>
    <row r="63" spans="1:13" x14ac:dyDescent="0.25">
      <c r="A63" s="844" t="s">
        <v>248</v>
      </c>
      <c r="B63" s="844"/>
      <c r="C63" s="844"/>
      <c r="D63" s="844"/>
      <c r="E63" s="844"/>
      <c r="F63" s="167"/>
      <c r="G63" s="167"/>
      <c r="H63" s="167"/>
      <c r="I63" s="167"/>
      <c r="J63" s="281"/>
    </row>
  </sheetData>
  <mergeCells count="91">
    <mergeCell ref="B27:J27"/>
    <mergeCell ref="F4:F8"/>
    <mergeCell ref="H4:H8"/>
    <mergeCell ref="B10:J10"/>
    <mergeCell ref="C17:E17"/>
    <mergeCell ref="E4:E8"/>
    <mergeCell ref="J4:M4"/>
    <mergeCell ref="K5:M5"/>
    <mergeCell ref="L6:L8"/>
    <mergeCell ref="L12:L13"/>
    <mergeCell ref="I4:I8"/>
    <mergeCell ref="M12:M13"/>
    <mergeCell ref="K6:K8"/>
    <mergeCell ref="C25:E25"/>
    <mergeCell ref="A2:J2"/>
    <mergeCell ref="A4:A8"/>
    <mergeCell ref="D4:D8"/>
    <mergeCell ref="B4:B8"/>
    <mergeCell ref="G4:G8"/>
    <mergeCell ref="C4:C8"/>
    <mergeCell ref="J3:M3"/>
    <mergeCell ref="B30:B31"/>
    <mergeCell ref="D30:D31"/>
    <mergeCell ref="B44:B45"/>
    <mergeCell ref="J38:J39"/>
    <mergeCell ref="C36:E36"/>
    <mergeCell ref="C30:C31"/>
    <mergeCell ref="D38:D39"/>
    <mergeCell ref="B33:B35"/>
    <mergeCell ref="B38:B39"/>
    <mergeCell ref="C38:C39"/>
    <mergeCell ref="D44:D45"/>
    <mergeCell ref="C44:C45"/>
    <mergeCell ref="J44:J45"/>
    <mergeCell ref="C37:J37"/>
    <mergeCell ref="A63:E63"/>
    <mergeCell ref="A57:E57"/>
    <mergeCell ref="B49:E49"/>
    <mergeCell ref="A55:E55"/>
    <mergeCell ref="A56:E56"/>
    <mergeCell ref="A62:E62"/>
    <mergeCell ref="A54:E54"/>
    <mergeCell ref="A60:E60"/>
    <mergeCell ref="A53:E53"/>
    <mergeCell ref="A58:E58"/>
    <mergeCell ref="A61:E61"/>
    <mergeCell ref="A51:E51"/>
    <mergeCell ref="A59:E59"/>
    <mergeCell ref="A50:E50"/>
    <mergeCell ref="A52:E52"/>
    <mergeCell ref="C48:E48"/>
    <mergeCell ref="A38:A39"/>
    <mergeCell ref="A44:A45"/>
    <mergeCell ref="M44:M45"/>
    <mergeCell ref="K1:M1"/>
    <mergeCell ref="M6:M8"/>
    <mergeCell ref="D33:D35"/>
    <mergeCell ref="A9:J9"/>
    <mergeCell ref="A30:A31"/>
    <mergeCell ref="C18:E18"/>
    <mergeCell ref="C20:E20"/>
    <mergeCell ref="J5:J8"/>
    <mergeCell ref="C11:J11"/>
    <mergeCell ref="C33:C35"/>
    <mergeCell ref="M33:M35"/>
    <mergeCell ref="J33:J35"/>
    <mergeCell ref="D46:D47"/>
    <mergeCell ref="C46:C47"/>
    <mergeCell ref="B46:B47"/>
    <mergeCell ref="A46:A47"/>
    <mergeCell ref="L38:L39"/>
    <mergeCell ref="L44:L45"/>
    <mergeCell ref="L46:L47"/>
    <mergeCell ref="J46:J47"/>
    <mergeCell ref="K46:K47"/>
    <mergeCell ref="M46:M47"/>
    <mergeCell ref="A12:A13"/>
    <mergeCell ref="B12:B13"/>
    <mergeCell ref="C12:C13"/>
    <mergeCell ref="D12:D13"/>
    <mergeCell ref="J12:J13"/>
    <mergeCell ref="K12:K13"/>
    <mergeCell ref="C28:J28"/>
    <mergeCell ref="B26:E26"/>
    <mergeCell ref="C21:J21"/>
    <mergeCell ref="K33:K35"/>
    <mergeCell ref="M38:M39"/>
    <mergeCell ref="K38:K39"/>
    <mergeCell ref="A33:A35"/>
    <mergeCell ref="L33:L35"/>
    <mergeCell ref="K44:K45"/>
  </mergeCells>
  <phoneticPr fontId="17" type="noConversion"/>
  <pageMargins left="0.19685039370078741" right="0.19685039370078741" top="0.19685039370078741" bottom="0.19685039370078741" header="0" footer="0"/>
  <pageSetup paperSize="9" scale="9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81"/>
  <sheetViews>
    <sheetView zoomScale="85" zoomScaleNormal="85" workbookViewId="0">
      <pane ySplit="8" topLeftCell="A9" activePane="bottomLeft" state="frozen"/>
      <selection activeCell="H14" sqref="H14:H15"/>
      <selection pane="bottomLeft" activeCell="J48" sqref="J48"/>
    </sheetView>
  </sheetViews>
  <sheetFormatPr defaultColWidth="9.109375" defaultRowHeight="12" x14ac:dyDescent="0.25"/>
  <cols>
    <col min="1" max="3" width="3.5546875" style="168" customWidth="1"/>
    <col min="4" max="4" width="31.88671875" style="168" customWidth="1"/>
    <col min="5" max="5" width="8.109375" style="168" customWidth="1"/>
    <col min="6" max="9" width="11.88671875" style="11" customWidth="1"/>
    <col min="10" max="10" width="31.88671875" style="11" customWidth="1"/>
    <col min="11" max="13" width="7.5546875" style="337" customWidth="1"/>
    <col min="14" max="16384" width="9.109375" style="11"/>
  </cols>
  <sheetData>
    <row r="1" spans="1:13" ht="21.75" customHeight="1" x14ac:dyDescent="0.25">
      <c r="K1" s="607" t="s">
        <v>980</v>
      </c>
      <c r="L1" s="607"/>
      <c r="M1" s="607"/>
    </row>
    <row r="2" spans="1:13" ht="17.25" customHeight="1" x14ac:dyDescent="0.25">
      <c r="A2" s="860" t="s">
        <v>824</v>
      </c>
      <c r="B2" s="860"/>
      <c r="C2" s="860"/>
      <c r="D2" s="860"/>
      <c r="E2" s="860"/>
      <c r="F2" s="860"/>
      <c r="G2" s="860"/>
      <c r="H2" s="860"/>
      <c r="I2" s="860"/>
      <c r="J2" s="860"/>
      <c r="K2" s="860"/>
      <c r="L2" s="860"/>
      <c r="M2" s="860"/>
    </row>
    <row r="3" spans="1:13" ht="16.5" customHeight="1" x14ac:dyDescent="0.25">
      <c r="A3" s="169"/>
      <c r="B3" s="169"/>
      <c r="C3" s="169"/>
      <c r="D3" s="169"/>
      <c r="E3" s="169"/>
      <c r="F3" s="169"/>
      <c r="G3" s="169"/>
      <c r="H3" s="169"/>
      <c r="I3" s="169"/>
      <c r="J3" s="610" t="s">
        <v>276</v>
      </c>
      <c r="K3" s="610"/>
      <c r="L3" s="610"/>
      <c r="M3" s="610"/>
    </row>
    <row r="4" spans="1:13" s="12" customFormat="1" ht="19.5" customHeight="1" x14ac:dyDescent="0.2">
      <c r="A4" s="584" t="s">
        <v>161</v>
      </c>
      <c r="B4" s="584" t="s">
        <v>162</v>
      </c>
      <c r="C4" s="584" t="s">
        <v>163</v>
      </c>
      <c r="D4" s="596" t="s">
        <v>164</v>
      </c>
      <c r="E4" s="584" t="s">
        <v>160</v>
      </c>
      <c r="F4" s="583" t="s">
        <v>783</v>
      </c>
      <c r="G4" s="583" t="s">
        <v>456</v>
      </c>
      <c r="H4" s="583" t="s">
        <v>686</v>
      </c>
      <c r="I4" s="583" t="s">
        <v>781</v>
      </c>
      <c r="J4" s="611" t="s">
        <v>165</v>
      </c>
      <c r="K4" s="612"/>
      <c r="L4" s="612"/>
      <c r="M4" s="613"/>
    </row>
    <row r="5" spans="1:13" s="12" customFormat="1" ht="11.25" customHeight="1" x14ac:dyDescent="0.2">
      <c r="A5" s="584"/>
      <c r="B5" s="584"/>
      <c r="C5" s="584"/>
      <c r="D5" s="596"/>
      <c r="E5" s="584"/>
      <c r="F5" s="583"/>
      <c r="G5" s="583"/>
      <c r="H5" s="583"/>
      <c r="I5" s="583"/>
      <c r="J5" s="583" t="s">
        <v>166</v>
      </c>
      <c r="K5" s="662"/>
      <c r="L5" s="662"/>
      <c r="M5" s="663"/>
    </row>
    <row r="6" spans="1:13" s="12" customFormat="1" ht="39" customHeight="1" x14ac:dyDescent="0.2">
      <c r="A6" s="584"/>
      <c r="B6" s="584"/>
      <c r="C6" s="584"/>
      <c r="D6" s="596"/>
      <c r="E6" s="584"/>
      <c r="F6" s="583"/>
      <c r="G6" s="583"/>
      <c r="H6" s="583"/>
      <c r="I6" s="583"/>
      <c r="J6" s="583"/>
      <c r="K6" s="873" t="s">
        <v>457</v>
      </c>
      <c r="L6" s="873" t="s">
        <v>687</v>
      </c>
      <c r="M6" s="873" t="s">
        <v>782</v>
      </c>
    </row>
    <row r="7" spans="1:13" s="12" customFormat="1" ht="27" customHeight="1" x14ac:dyDescent="0.2">
      <c r="A7" s="584"/>
      <c r="B7" s="584"/>
      <c r="C7" s="584"/>
      <c r="D7" s="596"/>
      <c r="E7" s="584"/>
      <c r="F7" s="583"/>
      <c r="G7" s="583"/>
      <c r="H7" s="583"/>
      <c r="I7" s="583"/>
      <c r="J7" s="583"/>
      <c r="K7" s="873"/>
      <c r="L7" s="873"/>
      <c r="M7" s="873"/>
    </row>
    <row r="8" spans="1:13" s="12" customFormat="1" ht="18" customHeight="1" x14ac:dyDescent="0.2">
      <c r="A8" s="584"/>
      <c r="B8" s="584"/>
      <c r="C8" s="584"/>
      <c r="D8" s="596"/>
      <c r="E8" s="584"/>
      <c r="F8" s="583"/>
      <c r="G8" s="583"/>
      <c r="H8" s="583"/>
      <c r="I8" s="583"/>
      <c r="J8" s="583"/>
      <c r="K8" s="873"/>
      <c r="L8" s="873"/>
      <c r="M8" s="873"/>
    </row>
    <row r="9" spans="1:13" s="12" customFormat="1" ht="23.25" customHeight="1" x14ac:dyDescent="0.2">
      <c r="A9" s="864" t="s">
        <v>306</v>
      </c>
      <c r="B9" s="865"/>
      <c r="C9" s="865"/>
      <c r="D9" s="865"/>
      <c r="E9" s="865"/>
      <c r="F9" s="865"/>
      <c r="G9" s="865"/>
      <c r="H9" s="865"/>
      <c r="I9" s="865"/>
      <c r="J9" s="866"/>
      <c r="K9" s="403"/>
      <c r="L9" s="403"/>
      <c r="M9" s="403"/>
    </row>
    <row r="10" spans="1:13" s="12" customFormat="1" ht="18" customHeight="1" x14ac:dyDescent="0.2">
      <c r="A10" s="170" t="s">
        <v>175</v>
      </c>
      <c r="B10" s="854" t="s">
        <v>555</v>
      </c>
      <c r="C10" s="855"/>
      <c r="D10" s="855"/>
      <c r="E10" s="855"/>
      <c r="F10" s="855"/>
      <c r="G10" s="855"/>
      <c r="H10" s="855"/>
      <c r="I10" s="855"/>
      <c r="J10" s="855"/>
      <c r="K10" s="855"/>
      <c r="L10" s="855"/>
      <c r="M10" s="856"/>
    </row>
    <row r="11" spans="1:13" s="12" customFormat="1" ht="31.5" customHeight="1" x14ac:dyDescent="0.2">
      <c r="A11" s="170" t="s">
        <v>175</v>
      </c>
      <c r="B11" s="170" t="s">
        <v>175</v>
      </c>
      <c r="C11" s="854" t="s">
        <v>556</v>
      </c>
      <c r="D11" s="855"/>
      <c r="E11" s="855"/>
      <c r="F11" s="855"/>
      <c r="G11" s="855"/>
      <c r="H11" s="855"/>
      <c r="I11" s="855"/>
      <c r="J11" s="855"/>
      <c r="K11" s="855"/>
      <c r="L11" s="855"/>
      <c r="M11" s="856"/>
    </row>
    <row r="12" spans="1:13" ht="44.25" customHeight="1" x14ac:dyDescent="0.25">
      <c r="A12" s="438" t="s">
        <v>175</v>
      </c>
      <c r="B12" s="438" t="s">
        <v>175</v>
      </c>
      <c r="C12" s="438" t="s">
        <v>175</v>
      </c>
      <c r="D12" s="863" t="s">
        <v>557</v>
      </c>
      <c r="E12" s="863" t="s">
        <v>18</v>
      </c>
      <c r="F12" s="861">
        <v>200.1</v>
      </c>
      <c r="G12" s="861">
        <v>190.7</v>
      </c>
      <c r="H12" s="861">
        <v>200</v>
      </c>
      <c r="I12" s="861">
        <v>200</v>
      </c>
      <c r="J12" s="436" t="s">
        <v>338</v>
      </c>
      <c r="K12" s="436">
        <v>2680</v>
      </c>
      <c r="L12" s="436">
        <v>2660</v>
      </c>
      <c r="M12" s="436">
        <v>4640</v>
      </c>
    </row>
    <row r="13" spans="1:13" ht="42.75" customHeight="1" x14ac:dyDescent="0.25">
      <c r="A13" s="438"/>
      <c r="B13" s="438"/>
      <c r="C13" s="438"/>
      <c r="D13" s="863"/>
      <c r="E13" s="863"/>
      <c r="F13" s="861"/>
      <c r="G13" s="861"/>
      <c r="H13" s="861"/>
      <c r="I13" s="861"/>
      <c r="J13" s="436" t="s">
        <v>381</v>
      </c>
      <c r="K13" s="436">
        <v>1750</v>
      </c>
      <c r="L13" s="436">
        <v>1700</v>
      </c>
      <c r="M13" s="436">
        <v>1690</v>
      </c>
    </row>
    <row r="14" spans="1:13" ht="21" customHeight="1" x14ac:dyDescent="0.25">
      <c r="A14" s="438"/>
      <c r="B14" s="438"/>
      <c r="C14" s="438"/>
      <c r="D14" s="863"/>
      <c r="E14" s="863"/>
      <c r="F14" s="861"/>
      <c r="G14" s="861"/>
      <c r="H14" s="861"/>
      <c r="I14" s="861"/>
      <c r="J14" s="862" t="s">
        <v>339</v>
      </c>
      <c r="K14" s="862">
        <v>2020</v>
      </c>
      <c r="L14" s="862">
        <v>2000</v>
      </c>
      <c r="M14" s="862">
        <v>2000</v>
      </c>
    </row>
    <row r="15" spans="1:13" ht="21" customHeight="1" x14ac:dyDescent="0.25">
      <c r="A15" s="438"/>
      <c r="B15" s="438"/>
      <c r="C15" s="438"/>
      <c r="D15" s="863"/>
      <c r="E15" s="863"/>
      <c r="F15" s="861"/>
      <c r="G15" s="861"/>
      <c r="H15" s="861"/>
      <c r="I15" s="861"/>
      <c r="J15" s="862"/>
      <c r="K15" s="862"/>
      <c r="L15" s="862"/>
      <c r="M15" s="862"/>
    </row>
    <row r="16" spans="1:13" ht="20.25" customHeight="1" x14ac:dyDescent="0.25">
      <c r="A16" s="438"/>
      <c r="B16" s="438"/>
      <c r="C16" s="438"/>
      <c r="D16" s="863"/>
      <c r="E16" s="863"/>
      <c r="F16" s="861"/>
      <c r="G16" s="861"/>
      <c r="H16" s="861"/>
      <c r="I16" s="861"/>
      <c r="J16" s="862"/>
      <c r="K16" s="862"/>
      <c r="L16" s="862"/>
      <c r="M16" s="862"/>
    </row>
    <row r="17" spans="1:13" ht="24.75" customHeight="1" x14ac:dyDescent="0.25">
      <c r="A17" s="438"/>
      <c r="B17" s="438"/>
      <c r="C17" s="438"/>
      <c r="D17" s="863"/>
      <c r="E17" s="863"/>
      <c r="F17" s="861"/>
      <c r="G17" s="861"/>
      <c r="H17" s="861"/>
      <c r="I17" s="861"/>
      <c r="J17" s="862"/>
      <c r="K17" s="862"/>
      <c r="L17" s="862"/>
      <c r="M17" s="862"/>
    </row>
    <row r="18" spans="1:13" ht="66.75" customHeight="1" x14ac:dyDescent="0.25">
      <c r="A18" s="438"/>
      <c r="B18" s="438"/>
      <c r="C18" s="438"/>
      <c r="D18" s="863"/>
      <c r="E18" s="863"/>
      <c r="F18" s="861"/>
      <c r="G18" s="861"/>
      <c r="H18" s="861"/>
      <c r="I18" s="861"/>
      <c r="J18" s="436" t="s">
        <v>340</v>
      </c>
      <c r="K18" s="436">
        <v>30</v>
      </c>
      <c r="L18" s="436">
        <v>30</v>
      </c>
      <c r="M18" s="436">
        <v>30</v>
      </c>
    </row>
    <row r="19" spans="1:13" ht="94.5" customHeight="1" x14ac:dyDescent="0.25">
      <c r="A19" s="438"/>
      <c r="B19" s="438"/>
      <c r="C19" s="438"/>
      <c r="D19" s="863"/>
      <c r="E19" s="863"/>
      <c r="F19" s="861"/>
      <c r="G19" s="861"/>
      <c r="H19" s="861"/>
      <c r="I19" s="861"/>
      <c r="J19" s="436" t="s">
        <v>341</v>
      </c>
      <c r="K19" s="436">
        <v>90</v>
      </c>
      <c r="L19" s="436">
        <v>90</v>
      </c>
      <c r="M19" s="436">
        <v>90</v>
      </c>
    </row>
    <row r="20" spans="1:13" ht="101.25" customHeight="1" x14ac:dyDescent="0.25">
      <c r="A20" s="438"/>
      <c r="B20" s="438"/>
      <c r="C20" s="438"/>
      <c r="D20" s="863"/>
      <c r="E20" s="863"/>
      <c r="F20" s="861"/>
      <c r="G20" s="861"/>
      <c r="H20" s="861"/>
      <c r="I20" s="861"/>
      <c r="J20" s="436" t="s">
        <v>342</v>
      </c>
      <c r="K20" s="436">
        <v>55</v>
      </c>
      <c r="L20" s="436">
        <v>55</v>
      </c>
      <c r="M20" s="436">
        <v>55</v>
      </c>
    </row>
    <row r="21" spans="1:13" ht="29.25" customHeight="1" x14ac:dyDescent="0.25">
      <c r="A21" s="438"/>
      <c r="B21" s="438"/>
      <c r="C21" s="438"/>
      <c r="D21" s="863"/>
      <c r="E21" s="863"/>
      <c r="F21" s="861"/>
      <c r="G21" s="861"/>
      <c r="H21" s="861"/>
      <c r="I21" s="861"/>
      <c r="J21" s="436" t="s">
        <v>119</v>
      </c>
      <c r="K21" s="436">
        <v>125</v>
      </c>
      <c r="L21" s="436">
        <v>125</v>
      </c>
      <c r="M21" s="436">
        <v>125</v>
      </c>
    </row>
    <row r="22" spans="1:13" ht="29.25" customHeight="1" x14ac:dyDescent="0.25">
      <c r="A22" s="438"/>
      <c r="B22" s="438"/>
      <c r="C22" s="438"/>
      <c r="D22" s="863"/>
      <c r="E22" s="863"/>
      <c r="F22" s="861"/>
      <c r="G22" s="861"/>
      <c r="H22" s="861"/>
      <c r="I22" s="861"/>
      <c r="J22" s="436" t="s">
        <v>502</v>
      </c>
      <c r="K22" s="436">
        <v>50</v>
      </c>
      <c r="L22" s="436">
        <v>50</v>
      </c>
      <c r="M22" s="436">
        <v>50</v>
      </c>
    </row>
    <row r="23" spans="1:13" ht="29.25" customHeight="1" x14ac:dyDescent="0.25">
      <c r="A23" s="438"/>
      <c r="B23" s="438"/>
      <c r="C23" s="438"/>
      <c r="D23" s="863"/>
      <c r="E23" s="863"/>
      <c r="F23" s="861"/>
      <c r="G23" s="861"/>
      <c r="H23" s="861"/>
      <c r="I23" s="861"/>
      <c r="J23" s="436" t="s">
        <v>343</v>
      </c>
      <c r="K23" s="436">
        <v>90</v>
      </c>
      <c r="L23" s="436">
        <v>80</v>
      </c>
      <c r="M23" s="436">
        <v>80</v>
      </c>
    </row>
    <row r="24" spans="1:13" ht="29.25" customHeight="1" x14ac:dyDescent="0.25">
      <c r="A24" s="438"/>
      <c r="B24" s="438"/>
      <c r="C24" s="438"/>
      <c r="D24" s="863"/>
      <c r="E24" s="863"/>
      <c r="F24" s="861"/>
      <c r="G24" s="861"/>
      <c r="H24" s="861"/>
      <c r="I24" s="861"/>
      <c r="J24" s="438" t="s">
        <v>344</v>
      </c>
      <c r="K24" s="240">
        <v>7200</v>
      </c>
      <c r="L24" s="240">
        <v>7200</v>
      </c>
      <c r="M24" s="240">
        <v>7200</v>
      </c>
    </row>
    <row r="25" spans="1:13" ht="29.25" customHeight="1" x14ac:dyDescent="0.25">
      <c r="A25" s="438"/>
      <c r="B25" s="438"/>
      <c r="C25" s="438"/>
      <c r="D25" s="863"/>
      <c r="E25" s="863"/>
      <c r="F25" s="861"/>
      <c r="G25" s="861"/>
      <c r="H25" s="861"/>
      <c r="I25" s="861"/>
      <c r="J25" s="438" t="s">
        <v>345</v>
      </c>
      <c r="K25" s="240">
        <v>800</v>
      </c>
      <c r="L25" s="240">
        <v>2800</v>
      </c>
      <c r="M25" s="240">
        <v>2800</v>
      </c>
    </row>
    <row r="26" spans="1:13" ht="29.25" customHeight="1" x14ac:dyDescent="0.25">
      <c r="A26" s="171" t="s">
        <v>175</v>
      </c>
      <c r="B26" s="171" t="s">
        <v>175</v>
      </c>
      <c r="C26" s="171" t="s">
        <v>176</v>
      </c>
      <c r="D26" s="438" t="s">
        <v>379</v>
      </c>
      <c r="E26" s="438" t="s">
        <v>18</v>
      </c>
      <c r="F26" s="435">
        <v>19.3</v>
      </c>
      <c r="G26" s="435">
        <v>22.1</v>
      </c>
      <c r="H26" s="435">
        <v>22.1</v>
      </c>
      <c r="I26" s="435">
        <v>22.1</v>
      </c>
      <c r="J26" s="172" t="s">
        <v>380</v>
      </c>
      <c r="K26" s="241">
        <v>100</v>
      </c>
      <c r="L26" s="241">
        <v>100</v>
      </c>
      <c r="M26" s="241">
        <v>100</v>
      </c>
    </row>
    <row r="27" spans="1:13" ht="21" customHeight="1" x14ac:dyDescent="0.25">
      <c r="A27" s="438" t="s">
        <v>175</v>
      </c>
      <c r="B27" s="438" t="s">
        <v>175</v>
      </c>
      <c r="C27" s="853" t="s">
        <v>167</v>
      </c>
      <c r="D27" s="853"/>
      <c r="E27" s="853"/>
      <c r="F27" s="173">
        <f t="shared" ref="F27:I27" si="0">+F12+F26</f>
        <v>219.4</v>
      </c>
      <c r="G27" s="173">
        <f t="shared" si="0"/>
        <v>212.79999999999998</v>
      </c>
      <c r="H27" s="173">
        <f t="shared" si="0"/>
        <v>222.1</v>
      </c>
      <c r="I27" s="173">
        <f t="shared" si="0"/>
        <v>222.1</v>
      </c>
      <c r="J27" s="170"/>
      <c r="K27" s="437"/>
      <c r="L27" s="437"/>
      <c r="M27" s="437"/>
    </row>
    <row r="28" spans="1:13" ht="34.5" customHeight="1" x14ac:dyDescent="0.25">
      <c r="A28" s="438" t="s">
        <v>175</v>
      </c>
      <c r="B28" s="438" t="s">
        <v>176</v>
      </c>
      <c r="C28" s="854" t="s">
        <v>554</v>
      </c>
      <c r="D28" s="855"/>
      <c r="E28" s="855"/>
      <c r="F28" s="855"/>
      <c r="G28" s="855"/>
      <c r="H28" s="855"/>
      <c r="I28" s="855"/>
      <c r="J28" s="855"/>
      <c r="K28" s="855"/>
      <c r="L28" s="855"/>
      <c r="M28" s="856"/>
    </row>
    <row r="29" spans="1:13" ht="35.25" customHeight="1" x14ac:dyDescent="0.25">
      <c r="A29" s="438" t="s">
        <v>175</v>
      </c>
      <c r="B29" s="438" t="s">
        <v>176</v>
      </c>
      <c r="C29" s="438" t="s">
        <v>175</v>
      </c>
      <c r="D29" s="438" t="s">
        <v>200</v>
      </c>
      <c r="E29" s="438" t="s">
        <v>18</v>
      </c>
      <c r="F29" s="435">
        <v>360</v>
      </c>
      <c r="G29" s="435">
        <v>358</v>
      </c>
      <c r="H29" s="435">
        <v>400</v>
      </c>
      <c r="I29" s="435">
        <v>400</v>
      </c>
      <c r="J29" s="438" t="s">
        <v>229</v>
      </c>
      <c r="K29" s="174">
        <v>40</v>
      </c>
      <c r="L29" s="174">
        <v>45</v>
      </c>
      <c r="M29" s="174">
        <v>45</v>
      </c>
    </row>
    <row r="30" spans="1:13" ht="41.25" customHeight="1" x14ac:dyDescent="0.25">
      <c r="A30" s="175" t="s">
        <v>175</v>
      </c>
      <c r="B30" s="175" t="s">
        <v>176</v>
      </c>
      <c r="C30" s="176" t="s">
        <v>176</v>
      </c>
      <c r="D30" s="438" t="s">
        <v>651</v>
      </c>
      <c r="E30" s="438" t="s">
        <v>2</v>
      </c>
      <c r="F30" s="165">
        <v>40</v>
      </c>
      <c r="G30" s="165">
        <v>60</v>
      </c>
      <c r="H30" s="165">
        <v>60</v>
      </c>
      <c r="I30" s="165">
        <v>60</v>
      </c>
      <c r="J30" s="438" t="s">
        <v>58</v>
      </c>
      <c r="K30" s="174">
        <v>12</v>
      </c>
      <c r="L30" s="174">
        <v>12</v>
      </c>
      <c r="M30" s="174">
        <v>12</v>
      </c>
    </row>
    <row r="31" spans="1:13" ht="61.5" customHeight="1" x14ac:dyDescent="0.25">
      <c r="A31" s="175" t="s">
        <v>175</v>
      </c>
      <c r="B31" s="175" t="s">
        <v>176</v>
      </c>
      <c r="C31" s="176" t="s">
        <v>177</v>
      </c>
      <c r="D31" s="438" t="s">
        <v>846</v>
      </c>
      <c r="E31" s="438" t="s">
        <v>5</v>
      </c>
      <c r="F31" s="165">
        <v>0</v>
      </c>
      <c r="G31" s="165">
        <v>50</v>
      </c>
      <c r="H31" s="165">
        <v>441</v>
      </c>
      <c r="I31" s="165">
        <v>0</v>
      </c>
      <c r="J31" s="438" t="s">
        <v>955</v>
      </c>
      <c r="K31" s="174"/>
      <c r="L31" s="174">
        <v>15.9</v>
      </c>
      <c r="M31" s="174"/>
    </row>
    <row r="32" spans="1:13" ht="30" customHeight="1" x14ac:dyDescent="0.25">
      <c r="A32" s="871" t="s">
        <v>175</v>
      </c>
      <c r="B32" s="871" t="s">
        <v>176</v>
      </c>
      <c r="C32" s="869" t="s">
        <v>178</v>
      </c>
      <c r="D32" s="867" t="s">
        <v>901</v>
      </c>
      <c r="E32" s="259" t="s">
        <v>2</v>
      </c>
      <c r="F32" s="165">
        <v>0</v>
      </c>
      <c r="G32" s="165">
        <v>10</v>
      </c>
      <c r="H32" s="165">
        <v>100</v>
      </c>
      <c r="I32" s="165">
        <v>150</v>
      </c>
      <c r="J32" s="867" t="s">
        <v>902</v>
      </c>
      <c r="K32" s="871"/>
      <c r="L32" s="871">
        <v>2</v>
      </c>
      <c r="M32" s="871">
        <v>2</v>
      </c>
    </row>
    <row r="33" spans="1:13" ht="30" customHeight="1" x14ac:dyDescent="0.25">
      <c r="A33" s="872"/>
      <c r="B33" s="872"/>
      <c r="C33" s="870"/>
      <c r="D33" s="868"/>
      <c r="E33" s="259" t="s">
        <v>18</v>
      </c>
      <c r="F33" s="165">
        <v>0</v>
      </c>
      <c r="G33" s="165">
        <v>0</v>
      </c>
      <c r="H33" s="165">
        <v>210</v>
      </c>
      <c r="I33" s="165">
        <v>300</v>
      </c>
      <c r="J33" s="868"/>
      <c r="K33" s="872"/>
      <c r="L33" s="872"/>
      <c r="M33" s="872"/>
    </row>
    <row r="34" spans="1:13" ht="18.75" customHeight="1" x14ac:dyDescent="0.25">
      <c r="A34" s="174" t="s">
        <v>175</v>
      </c>
      <c r="B34" s="437" t="s">
        <v>176</v>
      </c>
      <c r="C34" s="853" t="s">
        <v>167</v>
      </c>
      <c r="D34" s="853"/>
      <c r="E34" s="853"/>
      <c r="F34" s="330">
        <f>SUM(F29:F33)</f>
        <v>400</v>
      </c>
      <c r="G34" s="330">
        <f>SUM(G29:G33)</f>
        <v>478</v>
      </c>
      <c r="H34" s="330">
        <f>SUM(H29:H33)</f>
        <v>1211</v>
      </c>
      <c r="I34" s="330">
        <f>SUM(I29:I33)</f>
        <v>910</v>
      </c>
      <c r="J34" s="438"/>
      <c r="K34" s="174"/>
      <c r="L34" s="174"/>
      <c r="M34" s="174"/>
    </row>
    <row r="35" spans="1:13" ht="15.75" customHeight="1" x14ac:dyDescent="0.25">
      <c r="A35" s="174" t="s">
        <v>175</v>
      </c>
      <c r="B35" s="853" t="s">
        <v>168</v>
      </c>
      <c r="C35" s="853"/>
      <c r="D35" s="853"/>
      <c r="E35" s="853"/>
      <c r="F35" s="330">
        <f>+F34+F27</f>
        <v>619.4</v>
      </c>
      <c r="G35" s="330">
        <f>+G34+G27</f>
        <v>690.8</v>
      </c>
      <c r="H35" s="330">
        <f>+H34+H27</f>
        <v>1433.1</v>
      </c>
      <c r="I35" s="330">
        <f>+I34+I27</f>
        <v>1132.0999999999999</v>
      </c>
      <c r="J35" s="438"/>
      <c r="K35" s="174"/>
      <c r="L35" s="174"/>
      <c r="M35" s="174"/>
    </row>
    <row r="36" spans="1:13" ht="20.25" customHeight="1" x14ac:dyDescent="0.25">
      <c r="A36" s="857" t="s">
        <v>169</v>
      </c>
      <c r="B36" s="857"/>
      <c r="C36" s="857"/>
      <c r="D36" s="857"/>
      <c r="E36" s="857"/>
      <c r="F36" s="331">
        <f t="shared" ref="F36:I36" si="1">+F35</f>
        <v>619.4</v>
      </c>
      <c r="G36" s="331">
        <f t="shared" si="1"/>
        <v>690.8</v>
      </c>
      <c r="H36" s="331">
        <f t="shared" si="1"/>
        <v>1433.1</v>
      </c>
      <c r="I36" s="331">
        <f t="shared" si="1"/>
        <v>1132.0999999999999</v>
      </c>
      <c r="J36" s="332"/>
      <c r="K36" s="333"/>
      <c r="L36" s="333"/>
      <c r="M36" s="333"/>
    </row>
    <row r="37" spans="1:13" ht="12.75" customHeight="1" x14ac:dyDescent="0.25">
      <c r="A37" s="639" t="s">
        <v>190</v>
      </c>
      <c r="B37" s="639"/>
      <c r="C37" s="639"/>
      <c r="D37" s="639"/>
      <c r="E37" s="639"/>
      <c r="F37" s="167"/>
      <c r="G37" s="167"/>
      <c r="H37" s="167"/>
      <c r="I37" s="167"/>
      <c r="J37" s="332"/>
      <c r="K37" s="334"/>
      <c r="L37" s="334"/>
      <c r="M37" s="334"/>
    </row>
    <row r="38" spans="1:13" ht="18" customHeight="1" x14ac:dyDescent="0.25">
      <c r="A38" s="858" t="s">
        <v>20</v>
      </c>
      <c r="B38" s="858"/>
      <c r="C38" s="858"/>
      <c r="D38" s="858"/>
      <c r="E38" s="858"/>
      <c r="F38" s="331">
        <f t="shared" ref="F38:I38" si="2">+F39+F40</f>
        <v>619.4</v>
      </c>
      <c r="G38" s="331">
        <f t="shared" si="2"/>
        <v>640.79999999999995</v>
      </c>
      <c r="H38" s="331">
        <f t="shared" si="2"/>
        <v>992.1</v>
      </c>
      <c r="I38" s="331">
        <f t="shared" si="2"/>
        <v>1132.0999999999999</v>
      </c>
      <c r="J38" s="332"/>
      <c r="K38" s="334"/>
      <c r="L38" s="334"/>
      <c r="M38" s="334"/>
    </row>
    <row r="39" spans="1:13" ht="12.75" customHeight="1" x14ac:dyDescent="0.25">
      <c r="A39" s="844" t="s">
        <v>239</v>
      </c>
      <c r="B39" s="844"/>
      <c r="C39" s="844"/>
      <c r="D39" s="844"/>
      <c r="E39" s="844"/>
      <c r="F39" s="167">
        <f>+F30+F32</f>
        <v>40</v>
      </c>
      <c r="G39" s="167">
        <f t="shared" ref="G39:I39" si="3">+G30+G32</f>
        <v>70</v>
      </c>
      <c r="H39" s="167">
        <f t="shared" si="3"/>
        <v>160</v>
      </c>
      <c r="I39" s="167">
        <f t="shared" si="3"/>
        <v>210</v>
      </c>
      <c r="J39" s="332"/>
      <c r="K39" s="334"/>
      <c r="L39" s="334"/>
      <c r="M39" s="334"/>
    </row>
    <row r="40" spans="1:13" ht="12.75" customHeight="1" x14ac:dyDescent="0.25">
      <c r="A40" s="844" t="s">
        <v>240</v>
      </c>
      <c r="B40" s="844"/>
      <c r="C40" s="844"/>
      <c r="D40" s="844"/>
      <c r="E40" s="844"/>
      <c r="F40" s="167">
        <f>+F29+F26+F12+F33</f>
        <v>579.4</v>
      </c>
      <c r="G40" s="167">
        <f t="shared" ref="G40:I40" si="4">+G29+G26+G12+G33</f>
        <v>570.79999999999995</v>
      </c>
      <c r="H40" s="167">
        <f t="shared" si="4"/>
        <v>832.1</v>
      </c>
      <c r="I40" s="167">
        <f t="shared" si="4"/>
        <v>922.1</v>
      </c>
      <c r="J40" s="332"/>
      <c r="K40" s="334"/>
      <c r="L40" s="334"/>
      <c r="M40" s="334"/>
    </row>
    <row r="41" spans="1:13" ht="12.75" customHeight="1" x14ac:dyDescent="0.25">
      <c r="A41" s="844" t="s">
        <v>241</v>
      </c>
      <c r="B41" s="844"/>
      <c r="C41" s="844"/>
      <c r="D41" s="844"/>
      <c r="E41" s="844"/>
      <c r="F41" s="167"/>
      <c r="G41" s="167"/>
      <c r="H41" s="167"/>
      <c r="I41" s="167"/>
      <c r="J41" s="332"/>
      <c r="K41" s="334"/>
      <c r="L41" s="334"/>
      <c r="M41" s="334"/>
    </row>
    <row r="42" spans="1:13" ht="12.75" customHeight="1" x14ac:dyDescent="0.25">
      <c r="A42" s="844" t="s">
        <v>242</v>
      </c>
      <c r="B42" s="844"/>
      <c r="C42" s="844"/>
      <c r="D42" s="844"/>
      <c r="E42" s="844"/>
      <c r="F42" s="167"/>
      <c r="G42" s="167"/>
      <c r="H42" s="167"/>
      <c r="I42" s="167"/>
      <c r="J42" s="332"/>
      <c r="K42" s="334"/>
      <c r="L42" s="334"/>
      <c r="M42" s="334"/>
    </row>
    <row r="43" spans="1:13" ht="12.75" customHeight="1" x14ac:dyDescent="0.25">
      <c r="A43" s="844" t="s">
        <v>243</v>
      </c>
      <c r="B43" s="844"/>
      <c r="C43" s="844"/>
      <c r="D43" s="844"/>
      <c r="E43" s="844"/>
      <c r="F43" s="167"/>
      <c r="G43" s="167"/>
      <c r="H43" s="167"/>
      <c r="I43" s="167"/>
      <c r="J43" s="332"/>
      <c r="K43" s="334"/>
      <c r="L43" s="334"/>
      <c r="M43" s="334"/>
    </row>
    <row r="44" spans="1:13" ht="15" customHeight="1" x14ac:dyDescent="0.25">
      <c r="A44" s="844" t="s">
        <v>244</v>
      </c>
      <c r="B44" s="844"/>
      <c r="C44" s="844"/>
      <c r="D44" s="844"/>
      <c r="E44" s="844"/>
      <c r="F44" s="335"/>
      <c r="G44" s="335"/>
      <c r="H44" s="335"/>
      <c r="I44" s="335"/>
      <c r="J44" s="332"/>
      <c r="K44" s="334"/>
      <c r="L44" s="334"/>
      <c r="M44" s="334"/>
    </row>
    <row r="45" spans="1:13" ht="17.25" customHeight="1" x14ac:dyDescent="0.25">
      <c r="A45" s="859" t="s">
        <v>19</v>
      </c>
      <c r="B45" s="859"/>
      <c r="C45" s="859"/>
      <c r="D45" s="859"/>
      <c r="E45" s="859"/>
      <c r="F45" s="336">
        <f t="shared" ref="F45:I45" si="5">SUM(F46:F49)</f>
        <v>0</v>
      </c>
      <c r="G45" s="336">
        <f t="shared" si="5"/>
        <v>50</v>
      </c>
      <c r="H45" s="336">
        <f t="shared" si="5"/>
        <v>441</v>
      </c>
      <c r="I45" s="336">
        <f t="shared" si="5"/>
        <v>0</v>
      </c>
      <c r="J45" s="332"/>
      <c r="K45" s="334"/>
      <c r="L45" s="334"/>
      <c r="M45" s="334"/>
    </row>
    <row r="46" spans="1:13" ht="12.75" customHeight="1" x14ac:dyDescent="0.25">
      <c r="A46" s="844" t="s">
        <v>245</v>
      </c>
      <c r="B46" s="844"/>
      <c r="C46" s="844"/>
      <c r="D46" s="844"/>
      <c r="E46" s="844"/>
      <c r="F46" s="167"/>
      <c r="G46" s="167"/>
      <c r="H46" s="167"/>
      <c r="I46" s="167"/>
      <c r="J46" s="332"/>
      <c r="K46" s="334"/>
      <c r="L46" s="334"/>
      <c r="M46" s="334"/>
    </row>
    <row r="47" spans="1:13" ht="12.75" customHeight="1" x14ac:dyDescent="0.25">
      <c r="A47" s="844" t="s">
        <v>246</v>
      </c>
      <c r="B47" s="844"/>
      <c r="C47" s="844"/>
      <c r="D47" s="844"/>
      <c r="E47" s="844"/>
      <c r="F47" s="167">
        <f>+F31</f>
        <v>0</v>
      </c>
      <c r="G47" s="167">
        <f>+G31</f>
        <v>50</v>
      </c>
      <c r="H47" s="167">
        <f>+H31</f>
        <v>441</v>
      </c>
      <c r="I47" s="167">
        <f>+I31</f>
        <v>0</v>
      </c>
      <c r="J47" s="332"/>
      <c r="K47" s="334"/>
      <c r="L47" s="334"/>
      <c r="M47" s="334"/>
    </row>
    <row r="48" spans="1:13" ht="12.75" customHeight="1" x14ac:dyDescent="0.25">
      <c r="A48" s="844" t="s">
        <v>247</v>
      </c>
      <c r="B48" s="844"/>
      <c r="C48" s="844"/>
      <c r="D48" s="844"/>
      <c r="E48" s="844"/>
      <c r="F48" s="167"/>
      <c r="G48" s="167"/>
      <c r="H48" s="167"/>
      <c r="I48" s="167"/>
      <c r="J48" s="332"/>
      <c r="K48" s="334"/>
      <c r="L48" s="334"/>
      <c r="M48" s="334"/>
    </row>
    <row r="49" spans="1:13" ht="12.75" customHeight="1" x14ac:dyDescent="0.25">
      <c r="A49" s="844" t="s">
        <v>248</v>
      </c>
      <c r="B49" s="844"/>
      <c r="C49" s="844"/>
      <c r="D49" s="844"/>
      <c r="E49" s="844"/>
      <c r="F49" s="167"/>
      <c r="G49" s="167"/>
      <c r="H49" s="167"/>
      <c r="I49" s="167"/>
      <c r="J49" s="332"/>
      <c r="K49" s="334"/>
      <c r="L49" s="334"/>
      <c r="M49" s="334"/>
    </row>
    <row r="57" spans="1:13" ht="13.2" x14ac:dyDescent="0.25">
      <c r="F57" s="213"/>
    </row>
    <row r="64" spans="1:13" ht="13.2" x14ac:dyDescent="0.25">
      <c r="F64" s="213"/>
    </row>
    <row r="76" spans="6:6" ht="13.2" x14ac:dyDescent="0.25">
      <c r="F76" s="213"/>
    </row>
    <row r="181" spans="6:6" ht="13.2" x14ac:dyDescent="0.25">
      <c r="F181" s="213"/>
    </row>
  </sheetData>
  <mergeCells count="57">
    <mergeCell ref="F12:F25"/>
    <mergeCell ref="L6:L8"/>
    <mergeCell ref="L14:L17"/>
    <mergeCell ref="J5:J8"/>
    <mergeCell ref="K5:M5"/>
    <mergeCell ref="K6:K8"/>
    <mergeCell ref="M6:M8"/>
    <mergeCell ref="J32:J33"/>
    <mergeCell ref="K32:K33"/>
    <mergeCell ref="L32:L33"/>
    <mergeCell ref="M32:M33"/>
    <mergeCell ref="H4:H8"/>
    <mergeCell ref="H12:H25"/>
    <mergeCell ref="A43:E43"/>
    <mergeCell ref="D32:D33"/>
    <mergeCell ref="C32:C33"/>
    <mergeCell ref="B32:B33"/>
    <mergeCell ref="A32:A33"/>
    <mergeCell ref="K1:M1"/>
    <mergeCell ref="C27:E27"/>
    <mergeCell ref="A2:M2"/>
    <mergeCell ref="I12:I25"/>
    <mergeCell ref="K14:K17"/>
    <mergeCell ref="C11:M11"/>
    <mergeCell ref="E12:E25"/>
    <mergeCell ref="A9:J9"/>
    <mergeCell ref="B10:M10"/>
    <mergeCell ref="D12:D25"/>
    <mergeCell ref="G12:G25"/>
    <mergeCell ref="I4:I8"/>
    <mergeCell ref="J4:M4"/>
    <mergeCell ref="J14:J17"/>
    <mergeCell ref="M14:M17"/>
    <mergeCell ref="F4:F8"/>
    <mergeCell ref="A49:E49"/>
    <mergeCell ref="C34:E34"/>
    <mergeCell ref="A48:E48"/>
    <mergeCell ref="A40:E40"/>
    <mergeCell ref="C28:M28"/>
    <mergeCell ref="A46:E46"/>
    <mergeCell ref="A47:E47"/>
    <mergeCell ref="A36:E36"/>
    <mergeCell ref="A42:E42"/>
    <mergeCell ref="A38:E38"/>
    <mergeCell ref="A41:E41"/>
    <mergeCell ref="A37:E37"/>
    <mergeCell ref="A39:E39"/>
    <mergeCell ref="A45:E45"/>
    <mergeCell ref="B35:E35"/>
    <mergeCell ref="A44:E44"/>
    <mergeCell ref="J3:M3"/>
    <mergeCell ref="A4:A8"/>
    <mergeCell ref="B4:B8"/>
    <mergeCell ref="C4:C8"/>
    <mergeCell ref="D4:D8"/>
    <mergeCell ref="E4:E8"/>
    <mergeCell ref="G4:G8"/>
  </mergeCells>
  <phoneticPr fontId="17" type="noConversion"/>
  <pageMargins left="0.19685039370078741" right="0.19685039370078741" top="0.59055118110236227" bottom="0.19685039370078741" header="0" footer="0"/>
  <pageSetup paperSize="9" scale="9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13</vt:i4>
      </vt:variant>
    </vt:vector>
  </HeadingPairs>
  <TitlesOfParts>
    <vt:vector size="25" baseType="lpstr">
      <vt:lpstr>01šviet.</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'Lešu poreikis iš viso'!Print_Area</vt:lpstr>
      <vt:lpstr>'07Infrastr.'!Print_Titles</vt:lpstr>
    </vt:vector>
  </TitlesOfParts>
  <Company>Kedainių raj. sav.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Vartotoja</cp:lastModifiedBy>
  <cp:lastPrinted>2022-02-08T17:06:42Z</cp:lastPrinted>
  <dcterms:created xsi:type="dcterms:W3CDTF">2008-01-09T09:46:52Z</dcterms:created>
  <dcterms:modified xsi:type="dcterms:W3CDTF">2022-02-09T15:15:23Z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