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mc:Ignorable="x15" conformance="strict">
  <fileVersion appName="xl" lastEdited="6" lowestEdited="6" rupBuild="14420"/>
  <workbookPr dateCompatibility="0" defaultThemeVersion="124226"/>
  <mc:AlternateContent xmlns:mc="http://schemas.openxmlformats.org/markup-compatibility/2006">
    <mc:Choice Requires="x15">
      <x15ac:absPath xmlns:x15ac="http://schemas.microsoft.com/office/spreadsheetml/2010/11/ac" url="C:\Users\Vartotoja\Desktop\43 POSĖDIS\SP\J. Sakavičienė\"/>
    </mc:Choice>
  </mc:AlternateContent>
  <bookViews>
    <workbookView xWindow="0" yWindow="0" windowWidth="19200" windowHeight="7248" tabRatio="897"/>
  </bookViews>
  <sheets>
    <sheet name="1" sheetId="55" r:id="rId1"/>
    <sheet name="2" sheetId="52" r:id="rId2"/>
    <sheet name="3" sheetId="53" r:id="rId3"/>
    <sheet name="4" sheetId="54" r:id="rId4"/>
    <sheet name="5" sheetId="56" r:id="rId5"/>
    <sheet name="6" sheetId="49" r:id="rId6"/>
  </sheets>
  <definedNames>
    <definedName name="_xlnm.Print_Area" localSheetId="0">'1'!$A$1:$F$105</definedName>
    <definedName name="_xlnm.Print_Area" localSheetId="1">'2'!$A$1:$H$105</definedName>
    <definedName name="_xlnm.Print_Area" localSheetId="2">'3'!$A$1:$H$82</definedName>
    <definedName name="_xlnm.Print_Area" localSheetId="3">'4'!$A$1:$H$25</definedName>
    <definedName name="_xlnm.Print_Area" localSheetId="5">'6'!$B$1:$L$70</definedName>
    <definedName name="_xlnm.Print_Titles" localSheetId="0">'1'!$5:$5</definedName>
    <definedName name="_xlnm.Print_Titles" localSheetId="1">'2'!$5:$7</definedName>
    <definedName name="_xlnm.Print_Titles" localSheetId="2">'3'!$5:$7</definedName>
    <definedName name="_xlnm.Print_Titles" localSheetId="3">'4'!$5:$7</definedName>
  </definedNames>
  <calcPr calcId="152511" fullCalcOnLoad="1"/>
  <extLst>
    <ext xmlns:x14="http://schemas.microsoft.com/office/spreadsheetml/2009/9/main" uri="{79F54976-1DA5-4618-B147-4CDE4B953A38}">
      <x14:workbookPr/>
    </ext>
  </extLst>
</workbook>
</file>

<file path=xl/calcChain.xml><?xml version="1.0" encoding="utf-8"?>
<calcChain xmlns="http://purl.oclc.org/ooxml/spreadsheetml/main">
  <c r="E52" i="53" l="1"/>
  <c r="G52" i="53"/>
  <c r="D52" i="53"/>
  <c r="F53" i="53"/>
  <c r="F52" i="53" s="1"/>
  <c r="E79" i="55"/>
  <c r="D33" i="56"/>
  <c r="C33" i="56"/>
  <c r="E75" i="53"/>
  <c r="E74" i="53" s="1"/>
  <c r="G75" i="53"/>
  <c r="G74" i="53" s="1"/>
  <c r="D75" i="53"/>
  <c r="D74" i="53" s="1"/>
  <c r="F76" i="53"/>
  <c r="F75" i="53" s="1"/>
  <c r="F74" i="53" s="1"/>
  <c r="E64" i="53"/>
  <c r="E63" i="53" s="1"/>
  <c r="G64" i="53"/>
  <c r="G63" i="53"/>
  <c r="D64" i="53"/>
  <c r="D63" i="53" s="1"/>
  <c r="D31" i="53" s="1"/>
  <c r="F65" i="53"/>
  <c r="F64" i="53" s="1"/>
  <c r="F63" i="53" s="1"/>
  <c r="E61" i="53"/>
  <c r="G61" i="53"/>
  <c r="G58" i="53" s="1"/>
  <c r="D61" i="53"/>
  <c r="D58" i="53"/>
  <c r="F62" i="53"/>
  <c r="F61" i="53" s="1"/>
  <c r="D56" i="53"/>
  <c r="F57" i="53"/>
  <c r="E50" i="53"/>
  <c r="G50" i="53"/>
  <c r="D50" i="53"/>
  <c r="F51" i="53"/>
  <c r="F50" i="53" s="1"/>
  <c r="G39" i="53"/>
  <c r="G36" i="53" s="1"/>
  <c r="D39" i="53"/>
  <c r="F41" i="53"/>
  <c r="F42" i="53"/>
  <c r="F43" i="53"/>
  <c r="F44" i="53"/>
  <c r="F45" i="53"/>
  <c r="F46" i="53"/>
  <c r="F47" i="53"/>
  <c r="F48" i="53"/>
  <c r="F49" i="53"/>
  <c r="F40" i="53"/>
  <c r="E39" i="53" s="1"/>
  <c r="E37" i="53"/>
  <c r="G37" i="53"/>
  <c r="D37" i="53"/>
  <c r="D36" i="53" s="1"/>
  <c r="F38" i="53"/>
  <c r="E34" i="53"/>
  <c r="E33" i="53" s="1"/>
  <c r="E32" i="53" s="1"/>
  <c r="G34" i="53"/>
  <c r="G33" i="53" s="1"/>
  <c r="G32" i="53" s="1"/>
  <c r="D34" i="53"/>
  <c r="D33" i="53" s="1"/>
  <c r="D32" i="53" s="1"/>
  <c r="F35" i="53"/>
  <c r="F34" i="53" s="1"/>
  <c r="F33" i="53" s="1"/>
  <c r="F32" i="53" s="1"/>
  <c r="F11" i="54"/>
  <c r="F25" i="54"/>
  <c r="E13" i="54"/>
  <c r="G13" i="54"/>
  <c r="G9" i="54" s="1"/>
  <c r="G8" i="54" s="1"/>
  <c r="D13" i="54"/>
  <c r="E10" i="54"/>
  <c r="G10" i="54"/>
  <c r="D10" i="54"/>
  <c r="E14" i="53"/>
  <c r="G14" i="53"/>
  <c r="F15" i="53"/>
  <c r="D14" i="53"/>
  <c r="F13" i="53"/>
  <c r="G10" i="53"/>
  <c r="D10" i="53"/>
  <c r="D9" i="53" s="1"/>
  <c r="E80" i="55"/>
  <c r="C109" i="55"/>
  <c r="C108" i="55"/>
  <c r="C107" i="55"/>
  <c r="C101" i="55"/>
  <c r="C98" i="55"/>
  <c r="C91" i="55"/>
  <c r="C90" i="55"/>
  <c r="E90" i="55" s="1"/>
  <c r="C89" i="55"/>
  <c r="C88" i="55"/>
  <c r="E88" i="55"/>
  <c r="C82" i="55"/>
  <c r="C77" i="55"/>
  <c r="E77" i="55"/>
  <c r="C76" i="55"/>
  <c r="E76" i="55" s="1"/>
  <c r="C74" i="55"/>
  <c r="C72" i="55"/>
  <c r="C71" i="55"/>
  <c r="E71" i="55" s="1"/>
  <c r="C68" i="55"/>
  <c r="C63" i="55"/>
  <c r="C62" i="55"/>
  <c r="E62" i="55" s="1"/>
  <c r="C59" i="55"/>
  <c r="E59" i="55" s="1"/>
  <c r="C53" i="55"/>
  <c r="C46" i="55"/>
  <c r="C45" i="55"/>
  <c r="C28" i="55"/>
  <c r="C26" i="55"/>
  <c r="C25" i="55"/>
  <c r="C24" i="55"/>
  <c r="C23" i="55"/>
  <c r="C18" i="55"/>
  <c r="C17" i="55"/>
  <c r="C13" i="55"/>
  <c r="C12" i="55"/>
  <c r="C7" i="55"/>
  <c r="F17" i="52"/>
  <c r="F18" i="52"/>
  <c r="F19" i="52"/>
  <c r="F91" i="52"/>
  <c r="E101" i="52"/>
  <c r="E100" i="52" s="1"/>
  <c r="G101" i="52"/>
  <c r="G100" i="52" s="1"/>
  <c r="D101" i="52"/>
  <c r="D100" i="52" s="1"/>
  <c r="F104" i="52"/>
  <c r="F103" i="52"/>
  <c r="F99" i="52"/>
  <c r="F98" i="52"/>
  <c r="F97" i="52"/>
  <c r="E95" i="52"/>
  <c r="E93" i="52" s="1"/>
  <c r="E92" i="52" s="1"/>
  <c r="G95" i="52"/>
  <c r="G93" i="52" s="1"/>
  <c r="G92" i="52" s="1"/>
  <c r="D95" i="52"/>
  <c r="D93" i="52" s="1"/>
  <c r="D92" i="52" s="1"/>
  <c r="F96" i="52"/>
  <c r="F95" i="52" s="1"/>
  <c r="F93" i="52" s="1"/>
  <c r="F92" i="52" s="1"/>
  <c r="F94" i="52"/>
  <c r="E25" i="52"/>
  <c r="E24" i="52" s="1"/>
  <c r="G25" i="52"/>
  <c r="G24" i="52" s="1"/>
  <c r="G9" i="52" s="1"/>
  <c r="D25" i="52"/>
  <c r="D24" i="52" s="1"/>
  <c r="D9" i="52" s="1"/>
  <c r="F28" i="52"/>
  <c r="E79" i="52"/>
  <c r="E78" i="52" s="1"/>
  <c r="E77" i="52" s="1"/>
  <c r="G79" i="52"/>
  <c r="D79" i="52"/>
  <c r="D78" i="52" s="1"/>
  <c r="D77" i="52" s="1"/>
  <c r="F90" i="52"/>
  <c r="F89" i="52"/>
  <c r="F88" i="52"/>
  <c r="F87" i="52"/>
  <c r="E71" i="52"/>
  <c r="E70" i="52" s="1"/>
  <c r="E69" i="52" s="1"/>
  <c r="G71" i="52"/>
  <c r="G70" i="52" s="1"/>
  <c r="G69" i="52" s="1"/>
  <c r="D71" i="52"/>
  <c r="D70" i="52" s="1"/>
  <c r="D69" i="52" s="1"/>
  <c r="F73" i="52"/>
  <c r="F74" i="52"/>
  <c r="F75" i="52"/>
  <c r="F71" i="52" s="1"/>
  <c r="F70" i="52" s="1"/>
  <c r="F69" i="52" s="1"/>
  <c r="F76" i="52"/>
  <c r="F72" i="52"/>
  <c r="E65" i="52"/>
  <c r="E62" i="52"/>
  <c r="E58" i="52" s="1"/>
  <c r="G65" i="52"/>
  <c r="G62" i="52" s="1"/>
  <c r="G58" i="52" s="1"/>
  <c r="D65" i="52"/>
  <c r="D62" i="52" s="1"/>
  <c r="D58" i="52" s="1"/>
  <c r="F63" i="52"/>
  <c r="F64" i="52"/>
  <c r="F66" i="52"/>
  <c r="F67" i="52"/>
  <c r="F65" i="52" s="1"/>
  <c r="F68" i="52"/>
  <c r="F61" i="52"/>
  <c r="E56" i="52"/>
  <c r="E55" i="52" s="1"/>
  <c r="E54" i="52" s="1"/>
  <c r="G56" i="52"/>
  <c r="G55" i="52" s="1"/>
  <c r="G54" i="52" s="1"/>
  <c r="G8" i="52" s="1"/>
  <c r="D56" i="52"/>
  <c r="D55" i="52"/>
  <c r="D54" i="52"/>
  <c r="E39" i="52"/>
  <c r="E32" i="52" s="1"/>
  <c r="E29" i="52" s="1"/>
  <c r="G39" i="52"/>
  <c r="G32" i="52" s="1"/>
  <c r="D39" i="52"/>
  <c r="D32" i="52" s="1"/>
  <c r="D53" i="52"/>
  <c r="F53" i="52" s="1"/>
  <c r="F45" i="52"/>
  <c r="F46" i="52"/>
  <c r="F47" i="52"/>
  <c r="F48" i="52"/>
  <c r="F49" i="52"/>
  <c r="F50" i="52"/>
  <c r="F51" i="52"/>
  <c r="F52" i="52"/>
  <c r="F57" i="52"/>
  <c r="F56" i="52" s="1"/>
  <c r="F55" i="52" s="1"/>
  <c r="F54" i="52" s="1"/>
  <c r="F33" i="52"/>
  <c r="F34" i="52"/>
  <c r="F35" i="52"/>
  <c r="F36" i="52"/>
  <c r="F31" i="52"/>
  <c r="F37" i="52"/>
  <c r="F38" i="52"/>
  <c r="F40" i="52"/>
  <c r="F41" i="52"/>
  <c r="F42" i="52"/>
  <c r="F43" i="52"/>
  <c r="F44" i="52"/>
  <c r="F30" i="52"/>
  <c r="G9" i="53"/>
  <c r="H8" i="49"/>
  <c r="D109" i="55"/>
  <c r="D108" i="55"/>
  <c r="D107" i="55"/>
  <c r="E107" i="55" s="1"/>
  <c r="D101" i="55"/>
  <c r="D100" i="55" s="1"/>
  <c r="D98" i="55"/>
  <c r="D91" i="55"/>
  <c r="D90" i="55"/>
  <c r="D89" i="55"/>
  <c r="D87" i="55" s="1"/>
  <c r="D81" i="55" s="1"/>
  <c r="D82" i="55"/>
  <c r="D72" i="55"/>
  <c r="D68" i="55"/>
  <c r="D63" i="55"/>
  <c r="D59" i="55"/>
  <c r="D53" i="55"/>
  <c r="E53" i="55" s="1"/>
  <c r="D46" i="55"/>
  <c r="D45" i="55"/>
  <c r="D28" i="55"/>
  <c r="D26" i="55"/>
  <c r="E26" i="55" s="1"/>
  <c r="D25" i="55"/>
  <c r="E25" i="55" s="1"/>
  <c r="D24" i="55"/>
  <c r="D23" i="55"/>
  <c r="D18" i="55"/>
  <c r="D17" i="55"/>
  <c r="D16" i="55" s="1"/>
  <c r="D13" i="55"/>
  <c r="D9" i="55"/>
  <c r="D7" i="55"/>
  <c r="E7" i="55" s="1"/>
  <c r="E106" i="55"/>
  <c r="E105" i="55"/>
  <c r="E104" i="55"/>
  <c r="E103" i="55"/>
  <c r="E102" i="55"/>
  <c r="E98" i="55"/>
  <c r="E96" i="55"/>
  <c r="E95" i="55"/>
  <c r="E94" i="55"/>
  <c r="E93" i="55"/>
  <c r="E92" i="55"/>
  <c r="E91" i="55" s="1"/>
  <c r="E86" i="55"/>
  <c r="E85" i="55"/>
  <c r="E84" i="55"/>
  <c r="E83" i="55"/>
  <c r="E78" i="55"/>
  <c r="E75" i="55"/>
  <c r="E74" i="55"/>
  <c r="E73" i="55"/>
  <c r="E70" i="55"/>
  <c r="E69" i="55"/>
  <c r="E67" i="55"/>
  <c r="E66" i="55"/>
  <c r="E65" i="55"/>
  <c r="E64" i="55"/>
  <c r="E61" i="55"/>
  <c r="E60" i="55"/>
  <c r="E58" i="55"/>
  <c r="E57" i="55"/>
  <c r="E56" i="55"/>
  <c r="E55" i="55"/>
  <c r="E54" i="55"/>
  <c r="E52" i="55"/>
  <c r="E51" i="55"/>
  <c r="E50" i="55"/>
  <c r="E49" i="55"/>
  <c r="E47" i="55"/>
  <c r="E44" i="55"/>
  <c r="E43" i="55"/>
  <c r="E42" i="55"/>
  <c r="E41" i="55"/>
  <c r="E40" i="55"/>
  <c r="E39" i="55"/>
  <c r="E38" i="55"/>
  <c r="E37" i="55"/>
  <c r="E36" i="55"/>
  <c r="E35" i="55"/>
  <c r="E34" i="55"/>
  <c r="E33" i="55"/>
  <c r="E32" i="55"/>
  <c r="E31" i="55"/>
  <c r="E30" i="55"/>
  <c r="E29" i="55"/>
  <c r="E27" i="55"/>
  <c r="E22" i="55"/>
  <c r="E21" i="55"/>
  <c r="E14" i="55"/>
  <c r="E11" i="55"/>
  <c r="E10" i="55"/>
  <c r="E8" i="55"/>
  <c r="H57" i="49"/>
  <c r="H58" i="49"/>
  <c r="H59" i="49"/>
  <c r="H60" i="49"/>
  <c r="H61" i="49"/>
  <c r="H62" i="49"/>
  <c r="H63" i="49"/>
  <c r="H64" i="49"/>
  <c r="H65" i="49"/>
  <c r="H66" i="49"/>
  <c r="H67" i="49"/>
  <c r="H68" i="49"/>
  <c r="H52" i="49"/>
  <c r="H53" i="49"/>
  <c r="H54" i="49"/>
  <c r="H55" i="49"/>
  <c r="H56" i="49"/>
  <c r="H31" i="49"/>
  <c r="H32" i="49"/>
  <c r="H33" i="49"/>
  <c r="H34" i="49"/>
  <c r="H35" i="49"/>
  <c r="H36" i="49"/>
  <c r="H37" i="49"/>
  <c r="H38" i="49"/>
  <c r="H39" i="49"/>
  <c r="H40" i="49"/>
  <c r="H41" i="49"/>
  <c r="H42" i="49"/>
  <c r="H30" i="49"/>
  <c r="H43" i="49" s="1"/>
  <c r="E30" i="49"/>
  <c r="E43" i="49" s="1"/>
  <c r="H44" i="49" s="1"/>
  <c r="E31" i="49"/>
  <c r="E32" i="49"/>
  <c r="E33" i="49"/>
  <c r="E34" i="49"/>
  <c r="E35" i="49"/>
  <c r="E36" i="49"/>
  <c r="E37" i="49"/>
  <c r="E38" i="49"/>
  <c r="E39" i="49"/>
  <c r="E40" i="49"/>
  <c r="E41" i="49"/>
  <c r="E42" i="49"/>
  <c r="H20" i="49"/>
  <c r="H12" i="49"/>
  <c r="H13" i="49"/>
  <c r="H14" i="49"/>
  <c r="H15" i="49"/>
  <c r="H16" i="49"/>
  <c r="H17" i="49"/>
  <c r="H18" i="49"/>
  <c r="H11" i="49"/>
  <c r="E9" i="49"/>
  <c r="E10" i="49"/>
  <c r="E11" i="49"/>
  <c r="E12" i="49"/>
  <c r="E13" i="49"/>
  <c r="E14" i="49"/>
  <c r="E15" i="49"/>
  <c r="E16" i="49"/>
  <c r="E17" i="49"/>
  <c r="E18" i="49"/>
  <c r="E20" i="49"/>
  <c r="E8" i="49"/>
  <c r="E72" i="53"/>
  <c r="G72" i="53"/>
  <c r="D72" i="53"/>
  <c r="F60" i="53"/>
  <c r="F59" i="53" s="1"/>
  <c r="E59" i="53"/>
  <c r="E58" i="53"/>
  <c r="F56" i="53"/>
  <c r="F55" i="53" s="1"/>
  <c r="F54" i="53" s="1"/>
  <c r="G55" i="53"/>
  <c r="G54" i="53" s="1"/>
  <c r="D55" i="53"/>
  <c r="D54" i="53"/>
  <c r="E9" i="54"/>
  <c r="E8" i="54" s="1"/>
  <c r="F17" i="54"/>
  <c r="F18" i="54"/>
  <c r="F19" i="54"/>
  <c r="F20" i="54"/>
  <c r="F21" i="54"/>
  <c r="F22" i="54"/>
  <c r="F23" i="54"/>
  <c r="F24" i="54"/>
  <c r="E29" i="53"/>
  <c r="E28" i="53" s="1"/>
  <c r="G29" i="53"/>
  <c r="G28" i="53"/>
  <c r="D29" i="53"/>
  <c r="D28" i="53" s="1"/>
  <c r="E23" i="53"/>
  <c r="G23" i="53"/>
  <c r="D23" i="53"/>
  <c r="E55" i="53"/>
  <c r="E54" i="53" s="1"/>
  <c r="F10" i="52"/>
  <c r="F23" i="52"/>
  <c r="F60" i="52"/>
  <c r="G78" i="52"/>
  <c r="G77" i="52" s="1"/>
  <c r="F86" i="52"/>
  <c r="E9" i="52"/>
  <c r="E54" i="49"/>
  <c r="E55" i="49"/>
  <c r="E56" i="49"/>
  <c r="E57" i="49"/>
  <c r="E58" i="49"/>
  <c r="F43" i="49"/>
  <c r="G43" i="49"/>
  <c r="D43" i="49"/>
  <c r="D21" i="49"/>
  <c r="E81" i="53"/>
  <c r="E80" i="53" s="1"/>
  <c r="G81" i="53"/>
  <c r="G80" i="53" s="1"/>
  <c r="D81" i="53"/>
  <c r="D80" i="53" s="1"/>
  <c r="E78" i="53"/>
  <c r="E77" i="53" s="1"/>
  <c r="G78" i="53"/>
  <c r="G77" i="53"/>
  <c r="D78" i="53"/>
  <c r="D77" i="53" s="1"/>
  <c r="F73" i="53"/>
  <c r="F72" i="53" s="1"/>
  <c r="E26" i="53"/>
  <c r="E25" i="53" s="1"/>
  <c r="G26" i="53"/>
  <c r="G25" i="53" s="1"/>
  <c r="D26" i="53"/>
  <c r="D25" i="53"/>
  <c r="F27" i="53"/>
  <c r="F26" i="53" s="1"/>
  <c r="F25" i="53" s="1"/>
  <c r="E21" i="53"/>
  <c r="E20" i="53" s="1"/>
  <c r="G21" i="53"/>
  <c r="G20" i="53" s="1"/>
  <c r="D21" i="53"/>
  <c r="F22" i="53"/>
  <c r="F21" i="53" s="1"/>
  <c r="F11" i="53"/>
  <c r="G18" i="53"/>
  <c r="G17" i="53" s="1"/>
  <c r="F19" i="53"/>
  <c r="F18" i="53" s="1"/>
  <c r="F17" i="53" s="1"/>
  <c r="F22" i="52"/>
  <c r="F21" i="52"/>
  <c r="F16" i="52"/>
  <c r="F15" i="52"/>
  <c r="F12" i="52"/>
  <c r="E67" i="49"/>
  <c r="J69" i="49"/>
  <c r="D69" i="49"/>
  <c r="E63" i="49"/>
  <c r="E60" i="49"/>
  <c r="I43" i="49"/>
  <c r="J43" i="49"/>
  <c r="K43" i="49"/>
  <c r="L43" i="49"/>
  <c r="F21" i="49"/>
  <c r="G21" i="49"/>
  <c r="F82" i="53"/>
  <c r="F81" i="53" s="1"/>
  <c r="F80" i="53" s="1"/>
  <c r="F79" i="53"/>
  <c r="F78" i="53"/>
  <c r="F77" i="53" s="1"/>
  <c r="E68" i="53"/>
  <c r="E67" i="53" s="1"/>
  <c r="G68" i="53"/>
  <c r="G67" i="53"/>
  <c r="D68" i="53"/>
  <c r="F70" i="53"/>
  <c r="F71" i="53"/>
  <c r="F69" i="53"/>
  <c r="F68" i="53" s="1"/>
  <c r="F24" i="53"/>
  <c r="F23" i="53" s="1"/>
  <c r="F20" i="53" s="1"/>
  <c r="F80" i="52"/>
  <c r="F81" i="52"/>
  <c r="F82" i="52"/>
  <c r="F83" i="52"/>
  <c r="F102" i="52"/>
  <c r="F26" i="52"/>
  <c r="F27" i="52"/>
  <c r="F14" i="54"/>
  <c r="F13" i="54" s="1"/>
  <c r="F15" i="54"/>
  <c r="F16" i="54"/>
  <c r="F12" i="54"/>
  <c r="F10" i="54"/>
  <c r="F20" i="52"/>
  <c r="I21" i="49"/>
  <c r="J21" i="49"/>
  <c r="K21" i="49"/>
  <c r="F22" i="49" s="1"/>
  <c r="L21" i="49"/>
  <c r="C21" i="49"/>
  <c r="C43" i="49"/>
  <c r="E64" i="49"/>
  <c r="E61" i="49"/>
  <c r="E62" i="49"/>
  <c r="E18" i="53"/>
  <c r="E17" i="53"/>
  <c r="D18" i="53"/>
  <c r="D17" i="53" s="1"/>
  <c r="F85" i="52"/>
  <c r="F13" i="52"/>
  <c r="E68" i="49"/>
  <c r="F30" i="53"/>
  <c r="F29" i="53" s="1"/>
  <c r="F28" i="53" s="1"/>
  <c r="F84" i="52"/>
  <c r="F11" i="52"/>
  <c r="E59" i="49"/>
  <c r="E66" i="49"/>
  <c r="F69" i="49"/>
  <c r="G69" i="49"/>
  <c r="I69" i="49"/>
  <c r="K69" i="49"/>
  <c r="L69" i="49"/>
  <c r="C69" i="49"/>
  <c r="E53" i="49"/>
  <c r="E52" i="49"/>
  <c r="F14" i="52"/>
  <c r="E46" i="55"/>
  <c r="F44" i="49"/>
  <c r="H69" i="49"/>
  <c r="H21" i="49"/>
  <c r="D67" i="53"/>
  <c r="E10" i="53"/>
  <c r="E9" i="53" s="1"/>
  <c r="F12" i="53"/>
  <c r="F10" i="53" s="1"/>
  <c r="F16" i="53"/>
  <c r="F14" i="53" s="1"/>
  <c r="E82" i="55"/>
  <c r="F59" i="52"/>
  <c r="G29" i="52"/>
  <c r="D29" i="52"/>
  <c r="E109" i="55"/>
  <c r="D6" i="55"/>
  <c r="E72" i="55"/>
  <c r="E108" i="55"/>
  <c r="E63" i="55"/>
  <c r="E23" i="55"/>
  <c r="E13" i="55"/>
  <c r="E68" i="55"/>
  <c r="G66" i="53"/>
  <c r="E48" i="55"/>
  <c r="G8" i="53" l="1"/>
  <c r="D66" i="53"/>
  <c r="D20" i="53"/>
  <c r="E45" i="55"/>
  <c r="E89" i="55"/>
  <c r="E87" i="55" s="1"/>
  <c r="E81" i="55" s="1"/>
  <c r="F70" i="49"/>
  <c r="E21" i="49"/>
  <c r="H22" i="49" s="1"/>
  <c r="F25" i="52"/>
  <c r="F24" i="52" s="1"/>
  <c r="F9" i="52" s="1"/>
  <c r="F39" i="52"/>
  <c r="F32" i="52" s="1"/>
  <c r="F29" i="52" s="1"/>
  <c r="E8" i="52"/>
  <c r="F67" i="53"/>
  <c r="F66" i="53" s="1"/>
  <c r="E100" i="55"/>
  <c r="C87" i="55"/>
  <c r="C81" i="55" s="1"/>
  <c r="E17" i="55"/>
  <c r="E69" i="49"/>
  <c r="H70" i="49" s="1"/>
  <c r="D8" i="53"/>
  <c r="F101" i="52"/>
  <c r="F100" i="52" s="1"/>
  <c r="F79" i="52"/>
  <c r="F78" i="52" s="1"/>
  <c r="F77" i="52" s="1"/>
  <c r="E66" i="53"/>
  <c r="F58" i="53"/>
  <c r="D20" i="55"/>
  <c r="D19" i="55" s="1"/>
  <c r="D15" i="55" s="1"/>
  <c r="D97" i="55" s="1"/>
  <c r="D99" i="55" s="1"/>
  <c r="D110" i="55" s="1"/>
  <c r="E28" i="55"/>
  <c r="E8" i="53"/>
  <c r="F9" i="54"/>
  <c r="F8" i="54" s="1"/>
  <c r="D8" i="52"/>
  <c r="E101" i="55"/>
  <c r="D9" i="54"/>
  <c r="D8" i="54" s="1"/>
  <c r="F9" i="53"/>
  <c r="F8" i="53" s="1"/>
  <c r="G31" i="53"/>
  <c r="E24" i="55"/>
  <c r="C20" i="55"/>
  <c r="C100" i="55"/>
  <c r="F39" i="53"/>
  <c r="F36" i="53" s="1"/>
  <c r="F62" i="52"/>
  <c r="F58" i="52" s="1"/>
  <c r="C16" i="55"/>
  <c r="E16" i="55" s="1"/>
  <c r="E18" i="55"/>
  <c r="C9" i="55"/>
  <c r="E12" i="55"/>
  <c r="E36" i="53"/>
  <c r="E31" i="53" s="1"/>
  <c r="F31" i="53" l="1"/>
  <c r="E9" i="55"/>
  <c r="C6" i="55"/>
  <c r="F8" i="52"/>
  <c r="C19" i="55"/>
  <c r="E20" i="55"/>
  <c r="E19" i="55" l="1"/>
  <c r="C15" i="55"/>
  <c r="E15" i="55" s="1"/>
  <c r="E6" i="55"/>
  <c r="E97" i="55" s="1"/>
  <c r="E99" i="55" s="1"/>
  <c r="E110" i="55" s="1"/>
  <c r="C97" i="55"/>
  <c r="C99" i="55" s="1"/>
  <c r="C110" i="55" s="1"/>
</calcChain>
</file>

<file path=xl/sharedStrings.xml><?xml version="1.0" encoding="utf-8"?>
<sst xmlns="http://purl.oclc.org/ooxml/spreadsheetml/main" count="693" uniqueCount="474">
  <si>
    <t>Eil. Nr.</t>
  </si>
  <si>
    <t>Asignavimų valdytojas</t>
  </si>
  <si>
    <t>Programos kodas</t>
  </si>
  <si>
    <t>Pastabos</t>
  </si>
  <si>
    <t xml:space="preserve">Pakeitimai </t>
  </si>
  <si>
    <t xml:space="preserve">    (+)</t>
  </si>
  <si>
    <t xml:space="preserve">   ( - )</t>
  </si>
  <si>
    <t>Skirtu- mas</t>
  </si>
  <si>
    <t>iš jų darbo užmokesčiui (+,-)</t>
  </si>
  <si>
    <t>Paaiškinamoji lentelė Nr. 2</t>
  </si>
  <si>
    <t>01</t>
  </si>
  <si>
    <t>ŠVIETIMAS IR UGDYMAS</t>
  </si>
  <si>
    <t>03</t>
  </si>
  <si>
    <t>SOCIALINĖS APSAUGOS PLĖTOJIMAS</t>
  </si>
  <si>
    <t>Josvainių socialinis ir ugdymo centras</t>
  </si>
  <si>
    <t>Kėdainių rajono savivaldybės administracijos Kėdainių miesto seniūnija</t>
  </si>
  <si>
    <t>07</t>
  </si>
  <si>
    <t>INFRASTRUKTŪROS OBJEKTŲ  PRIEŽIŪRA IR PLĖTRA</t>
  </si>
  <si>
    <t>Biudžeto patikslinimo 7 priedas</t>
  </si>
  <si>
    <t xml:space="preserve">Kėdainių rajono savivaldybės administracija </t>
  </si>
  <si>
    <t>Paaiškinamoji lentelė Nr. 3</t>
  </si>
  <si>
    <t>Paaiškinamoji lentelė Nr. 4</t>
  </si>
  <si>
    <t>Josvainių kultūros centras</t>
  </si>
  <si>
    <t>06</t>
  </si>
  <si>
    <t>KULTŪROS PAVELDO IŠSAUGOJIMAS, TURIZMO SKATINIMAS IR VYSTYMAS</t>
  </si>
  <si>
    <t>Įstaigos pavadinimas</t>
  </si>
  <si>
    <t>mažėja (-)</t>
  </si>
  <si>
    <t>didėja (+)</t>
  </si>
  <si>
    <t>perkėlimai (+,-)</t>
  </si>
  <si>
    <t>mažina</t>
  </si>
  <si>
    <t>didina</t>
  </si>
  <si>
    <t>kitos išlaidos</t>
  </si>
  <si>
    <t>darbo užm.</t>
  </si>
  <si>
    <t>viso</t>
  </si>
  <si>
    <t>iš darbo užm.</t>
  </si>
  <si>
    <t>iš kitų išlaidų</t>
  </si>
  <si>
    <t>į darbo užm.</t>
  </si>
  <si>
    <t>į kitas išlaidas</t>
  </si>
  <si>
    <t>Iš viso:</t>
  </si>
  <si>
    <t xml:space="preserve"> darbo užm.</t>
  </si>
  <si>
    <t>Tūkst.Eur</t>
  </si>
  <si>
    <t>Kėdainių rajono savivaldybės administracijos Dotnuvos seniūnija</t>
  </si>
  <si>
    <t>(tūkst. Eur)</t>
  </si>
  <si>
    <t>Biudžeto patikslinimo 3 priedas</t>
  </si>
  <si>
    <t>05</t>
  </si>
  <si>
    <t>KULTŪROS VEIKLOS PLĖTRA</t>
  </si>
  <si>
    <t>08</t>
  </si>
  <si>
    <t>APLINKOS APSAUGA</t>
  </si>
  <si>
    <t>Kėdainių rajono savivaldybės administracijos Truskavos seniūnija</t>
  </si>
  <si>
    <t>Kėdainių r. Akademijos gimnazija</t>
  </si>
  <si>
    <t>Kėdainių r. Dotnuvos pagrindinė mokykla</t>
  </si>
  <si>
    <t>Kėdainių r. Labūnavos pagrindinė mokykla</t>
  </si>
  <si>
    <t>Kėdainių r. Surviliškio Vinco Svirskio pagrindinė mokykla</t>
  </si>
  <si>
    <t>Kėdainių sporto centras</t>
  </si>
  <si>
    <t>Kėdainių kultūros centras</t>
  </si>
  <si>
    <t>Lietuvos sporto universiteto Kėdainių „Aušros“ progimnazija</t>
  </si>
  <si>
    <t>Kėdainių šviesioji gimnazija</t>
  </si>
  <si>
    <t>Kėdainių r. Šėtos  gimnazija</t>
  </si>
  <si>
    <t>Kėdainių suaugusiųjų ir jaunimo mokymo centras</t>
  </si>
  <si>
    <t>Kėdainių bendruomenės socialinis centras</t>
  </si>
  <si>
    <t>Kėdainių lopšelis-darželis „Puriena“</t>
  </si>
  <si>
    <t>Kėdainių dailės mokykla</t>
  </si>
  <si>
    <t>Kėdainių kalbų mokykla</t>
  </si>
  <si>
    <t>Šėtos socialinis ir ugdymo  centras</t>
  </si>
  <si>
    <t>Kėdainių lopšelis-darželis „Vaikystė“</t>
  </si>
  <si>
    <t>Kėdainių lopšelis-darželis „Varpelis“</t>
  </si>
  <si>
    <t>Kėdainių r. Krakių Mikalojaus Katkaus gimnazija</t>
  </si>
  <si>
    <t>Kėdainių „Ryto“ progimnazija</t>
  </si>
  <si>
    <t>Kėdainių r. Miegėnų pagrindinė mokykla</t>
  </si>
  <si>
    <t>Kėdainių rajono savivaldybės administracijos Krakių seniūnija</t>
  </si>
  <si>
    <t>Kėdainių rajono savivaldybės administracijos Pernaravos seniūnija</t>
  </si>
  <si>
    <t>Kėdainių Juozo Paukštelio progimnazija</t>
  </si>
  <si>
    <t>Akademijos kultūros centras</t>
  </si>
  <si>
    <t>Kėdainių rajono savivaldybės administracijos Gudžiūnų seniūnija</t>
  </si>
  <si>
    <t>Kėdainių rajono savivaldybės administracijos Josvainių seniūnija</t>
  </si>
  <si>
    <t>Kėdainių rajono savivaldybės administracijos Pelėdnagių seniūnija</t>
  </si>
  <si>
    <t>Kėdainių rajono savivaldybės administracijos Šėtos seniūnija</t>
  </si>
  <si>
    <t>Kėdainių rajono savivaldybės administracijos Vilainių seniūnija</t>
  </si>
  <si>
    <t>Kompleksiškai atnaujinti daugiabučių namų kvartalus (II etapas)</t>
  </si>
  <si>
    <t>02</t>
  </si>
  <si>
    <t>SVEIKATOS APSAUGA</t>
  </si>
  <si>
    <t>Biudžeto patikslinimo 11 priedas</t>
  </si>
  <si>
    <t>Paaiškinamoji lentelė Nr. 6</t>
  </si>
  <si>
    <t>Biudžeto patikslinimo 8 priedas</t>
  </si>
  <si>
    <t>Socialinių išmokų ir kompensacijų skaičiavimas ir mokėjimas</t>
  </si>
  <si>
    <t>Kėdainių r. Josvainių gimnazija</t>
  </si>
  <si>
    <t>Krakių kultūros centras</t>
  </si>
  <si>
    <t>11</t>
  </si>
  <si>
    <t>SAVIVALDYBĖS VALDYMO TOBULINIMAS</t>
  </si>
  <si>
    <t xml:space="preserve">             Pajamų pavadinimas</t>
  </si>
  <si>
    <t xml:space="preserve">Gyventojų pajamų mokestis </t>
  </si>
  <si>
    <t>Žemės mokestis</t>
  </si>
  <si>
    <t>Paveldimo turto mokestis</t>
  </si>
  <si>
    <t>Mokestis už aplinkos teršimą</t>
  </si>
  <si>
    <t>Valstybės rinkliava</t>
  </si>
  <si>
    <t xml:space="preserve">Nuomos mokestis už valstybinę žemę ir valstybinio vidaus  vandenų fondo vandens telkinius  </t>
  </si>
  <si>
    <t>Dividendai</t>
  </si>
  <si>
    <t>Pajamos už ilgalaikio ir trumpalaikio materialiojo turto nuomą</t>
  </si>
  <si>
    <t>Pajamos už prekes ir paslaugas</t>
  </si>
  <si>
    <t xml:space="preserve">Įmokos už išlaikymą švietimo, socialinės apsaugos ir kitose  įstaigose </t>
  </si>
  <si>
    <t>Pajamos iš baudų ir konfiskacijos</t>
  </si>
  <si>
    <t>Kitos neišvardytos pajamos</t>
  </si>
  <si>
    <t>Materialiojo ir nematerialiojo turto realizavimo pajamos</t>
  </si>
  <si>
    <t xml:space="preserve">     dalyvauti rengiant ir vykdant mobilizaciją</t>
  </si>
  <si>
    <t xml:space="preserve">     valstybinės kalbos vartojimo ir taisyklingumo kontrolei</t>
  </si>
  <si>
    <t xml:space="preserve">     socialinėms išmokoms ir kompensacijoms skaičiuoti ir mokėti </t>
  </si>
  <si>
    <t xml:space="preserve">     socialinei paramai mokiniams </t>
  </si>
  <si>
    <t xml:space="preserve">     socialinėms paslaugoms</t>
  </si>
  <si>
    <t xml:space="preserve">     jaunimo teisių apsaugai</t>
  </si>
  <si>
    <t xml:space="preserve">     būsto nuomos ar išperkamosios būsto nuomos mokesčių dalies kompensacijoms</t>
  </si>
  <si>
    <t xml:space="preserve">     valstybės garantuojamai pirminei teisinei pagalbai teikti</t>
  </si>
  <si>
    <t xml:space="preserve">     gyventojų registrui tvarkyti ir duomenims valstybės registrams teikti</t>
  </si>
  <si>
    <t xml:space="preserve">     civilinei saugai</t>
  </si>
  <si>
    <t xml:space="preserve">     priešgaisrinei saugai</t>
  </si>
  <si>
    <t xml:space="preserve">     gyvenamosios vietos deklaravimo duomenų ir gyvenamosios vietos neturinčių asmenų apskaitos duomenims tvarkyti</t>
  </si>
  <si>
    <t xml:space="preserve">     žemės ūkio funkcijoms atlikti</t>
  </si>
  <si>
    <t xml:space="preserve">     melioracijai</t>
  </si>
  <si>
    <t xml:space="preserve">     erdvinių duomenų rinkinio tvarkymui</t>
  </si>
  <si>
    <t xml:space="preserve">     savivaldybėms priskirtiems archyviniems dokumentams tvarkyti</t>
  </si>
  <si>
    <t xml:space="preserve">     duomenų teikimas Valstybės suteiktos pagalbos registrui</t>
  </si>
  <si>
    <t xml:space="preserve">     neveiksnių asmenų būklės peržiūrėjimui</t>
  </si>
  <si>
    <t xml:space="preserve">     savižudžių prevencijos priemonių įgyvendinimui</t>
  </si>
  <si>
    <t>Kita tikslinė dotacija, iš jos:</t>
  </si>
  <si>
    <t xml:space="preserve">     mokyklos specialiųjų ugdymosi poreikių turintiems mokiniams</t>
  </si>
  <si>
    <t>FINANSINIŲ ĮSIPAREIGOJIMŲ PRISIĖMIMO (SKOLINIMOSI) PAJAMOS</t>
  </si>
  <si>
    <t xml:space="preserve">Biudžeto apyvartos </t>
  </si>
  <si>
    <t>Ilgalaikio ir trumpalaikio materialiojo turto nuomos</t>
  </si>
  <si>
    <t>Prekių ir paslaugų</t>
  </si>
  <si>
    <t>Įmokų už išlaikymą švietimo, socialinės apsaugos ir kitose įstaigose</t>
  </si>
  <si>
    <t xml:space="preserve">Aplinkos apsaugos rėmimo programos apyvartos </t>
  </si>
  <si>
    <t>Pajamų už vietinę rinkliavą</t>
  </si>
  <si>
    <t>Pajamų už parduotą turtą</t>
  </si>
  <si>
    <t>Paaiškinamoji lentelė Nr. 1</t>
  </si>
  <si>
    <t>Pasikeitimas (+,-)</t>
  </si>
  <si>
    <t xml:space="preserve">Kėdainių rajono savivaldybės administracija iš viso: </t>
  </si>
  <si>
    <t>Atnaujinti Lietuvos sporto universiteto Kėdainių  „Aušros“ progimnaziją, kuriant modernias ir saugias erdves</t>
  </si>
  <si>
    <t>Kėdainių rajono savivaldybės administracija iš viso:</t>
  </si>
  <si>
    <t>Kėdainių rajono savivaldybės visuomenės sveikatos biuras iš viso:</t>
  </si>
  <si>
    <t xml:space="preserve">iš jų: teikti integralią pagalbą į namus Kėdainių rajone </t>
  </si>
  <si>
    <t>13.1</t>
  </si>
  <si>
    <t>Biudžeto patikslinimo 10 priedas</t>
  </si>
  <si>
    <t>Kėdainių lopšelis-darželis „Aviliukas“</t>
  </si>
  <si>
    <t>Nekilnojamojo turto mokestis</t>
  </si>
  <si>
    <t xml:space="preserve">     užimtumo didinimo programai įgyvendinti</t>
  </si>
  <si>
    <t xml:space="preserve">     civilinės būklės aktams registruoti</t>
  </si>
  <si>
    <t>Kitos dotacijos, iš jų:</t>
  </si>
  <si>
    <t>15.1</t>
  </si>
  <si>
    <t>Mokesčiai už medžiojamųjų gyvūnų išteklius</t>
  </si>
  <si>
    <t>Mokesčiai už valstybinius gamtos išteklius</t>
  </si>
  <si>
    <t>Vietinė rinkliava</t>
  </si>
  <si>
    <t>IŠ VISO (34+35)</t>
  </si>
  <si>
    <t>Kėdainių lopšelis-darželis „Vyturėlis“</t>
  </si>
  <si>
    <t>"Jaunimo erdvė be standartų"</t>
  </si>
  <si>
    <t>"Praktinis profesinių įgūdžių gidas - galimybė tau"</t>
  </si>
  <si>
    <t>Kėdainių kultūros centras iš viso:</t>
  </si>
  <si>
    <t>iš jų: dalyvauti projekte "Gyvenimo spalvos"</t>
  </si>
  <si>
    <t>Kėdainių švietimo pagalbos tarnyba</t>
  </si>
  <si>
    <t>Kėdainių r. Vilainių mokykla-darželis „Obelėlė“</t>
  </si>
  <si>
    <t>Dotacija savivaldybėms iš Europos Sąjungos, kitos tarptautinės finansinės paramos ir bendrojo finansavimo lėšų einamiesiems tikslams</t>
  </si>
  <si>
    <t>Dotacija savivaldybėms iš Europos Sąjungos, kitos tarptautinės finansinės paramos ir bendrojo finansavimo lėšų turtui įsigyti</t>
  </si>
  <si>
    <t xml:space="preserve">      valstybės biudžeto lėšos, skirtos neformaliajam vaikų švietimui </t>
  </si>
  <si>
    <t xml:space="preserve">      įrengti vandens transporto priemonių nuleidimo vietą Angirių tvenkinyje</t>
  </si>
  <si>
    <t xml:space="preserve">      kompensuoti savivaldybės patirtas išlaidas, esant valstybės lygio ekstremaliajai situacijai, siekiant šalinti COVID-19 ligos (koronaviruso infekcijos) padarinius</t>
  </si>
  <si>
    <t>Dotacija savivaldybėms iš Europos Sąjungos, kitos tarptautinės finansinės paramos ir bendrojo finansavimo lėšų turtui įsigyti iš jų:</t>
  </si>
  <si>
    <t>Kėdainių lopšelis-darželis „Žilvitis“</t>
  </si>
  <si>
    <t>32.5</t>
  </si>
  <si>
    <t>32.5.1</t>
  </si>
  <si>
    <t>Kėdainių rajono savivaldybės administracija iš viso :</t>
  </si>
  <si>
    <t>82.1</t>
  </si>
  <si>
    <t>82.1.6</t>
  </si>
  <si>
    <t>82.1.19</t>
  </si>
  <si>
    <t>82.1.20</t>
  </si>
  <si>
    <t>82.1.22</t>
  </si>
  <si>
    <t>82.1.27</t>
  </si>
  <si>
    <t>114.1</t>
  </si>
  <si>
    <t xml:space="preserve">Kėdainių rajono savivaldybės administracija  </t>
  </si>
  <si>
    <t>95.4</t>
  </si>
  <si>
    <t>114.4</t>
  </si>
  <si>
    <t>Kėdainių suaugusiųjų ir jaunimo mokymo centras iš viso, iš jų dalyvauti projektuose:</t>
  </si>
  <si>
    <t>"Draugiška senjorams bendruomenė"</t>
  </si>
  <si>
    <t>Kėdainių pagalbos šeimai centras</t>
  </si>
  <si>
    <t>iš jų: įgyvendinti projektą „Vaikų gerovės ir saugumo didinimo, paslaugų šeimai, globėjams (rūpintojams) kokybės didinimo bei prieinamumo plėtra“</t>
  </si>
  <si>
    <t>Plėtoti bendruomeninių vaikų globos namų ir vaikų dienos centrų tinklą Kėdainių rajono savivaldybėje</t>
  </si>
  <si>
    <t>03.2</t>
  </si>
  <si>
    <t>Kėdainių rajono savivaldybės administracijos Surviliškio seniūnija</t>
  </si>
  <si>
    <t>11.1</t>
  </si>
  <si>
    <t>Nuostolingų maršrutų kompensavimui</t>
  </si>
  <si>
    <t>2.2</t>
  </si>
  <si>
    <t>Asignavimų už   ilgalaikio ir trumpalaikio materialiojo turto  nuomą pasikeitimai 2022 metais pagal biudžetinių įstaigų prašymus</t>
  </si>
  <si>
    <t>Asignavimų  už prekes ir paslaugas pasikeitimai 2022 metais pagal biudžetinių  įstaigų prašymus</t>
  </si>
  <si>
    <t>Asignavimų įmokoms už išlaikymą švietimo, socialinės apsaugos ir kitose įstaigose pasikeitimai 2022 metais pagal biudžetinių  įstaigų prašymus</t>
  </si>
  <si>
    <t xml:space="preserve"> MOKESČIAI (2+3+4+8)</t>
  </si>
  <si>
    <t>Gyventojų pajamų mokestis, mokamas už pajamas, gautas iš veiklos, kuria verčiamasi turint verslo liudijimą</t>
  </si>
  <si>
    <t>Turto mokesčiai (5+6+7)</t>
  </si>
  <si>
    <t>Prekių ir paslaugų mokesčiai (9)</t>
  </si>
  <si>
    <t>DOTACIJOS (11+12+16)</t>
  </si>
  <si>
    <t>Dotacija savivaldybėms iš Europos Sąjungos, kitos tarptautinės finansinės paramos ir bendrojo finansavimo lėšų (11.1+11.2 )</t>
  </si>
  <si>
    <t>11.2</t>
  </si>
  <si>
    <t>Speciali tikslinė dotacija (13+14+15), iš jos:</t>
  </si>
  <si>
    <t>Valstybinėms (perduotoms savivaldybėms) funkcijoms atlikti, iš jos:</t>
  </si>
  <si>
    <t>13.2</t>
  </si>
  <si>
    <t>13.3</t>
  </si>
  <si>
    <t>13.4</t>
  </si>
  <si>
    <t>13.5</t>
  </si>
  <si>
    <t>13.6</t>
  </si>
  <si>
    <t>13.7</t>
  </si>
  <si>
    <t>13.8</t>
  </si>
  <si>
    <t>13.9</t>
  </si>
  <si>
    <t>13.10</t>
  </si>
  <si>
    <t>13.11</t>
  </si>
  <si>
    <t>13.12</t>
  </si>
  <si>
    <t>13.13</t>
  </si>
  <si>
    <t>13.14</t>
  </si>
  <si>
    <t>13.15</t>
  </si>
  <si>
    <t>13.16</t>
  </si>
  <si>
    <t>13.17</t>
  </si>
  <si>
    <t xml:space="preserve">     savivaldybei priskirtai valstybinei žemei ir kitam valstybės turtui valdyti, naudoti ir disponuoti juo patikėjimo teise</t>
  </si>
  <si>
    <t>13.18</t>
  </si>
  <si>
    <t>13.19</t>
  </si>
  <si>
    <t>13.20</t>
  </si>
  <si>
    <t>13.21</t>
  </si>
  <si>
    <t xml:space="preserve">     sveikos gyvensenos plėtojimui ir stiprinimui, visuomenės sveikatos stebėsenai</t>
  </si>
  <si>
    <t>13.22</t>
  </si>
  <si>
    <t>13.23</t>
  </si>
  <si>
    <t>13.24</t>
  </si>
  <si>
    <t xml:space="preserve">     koordinuotai teikiamų paslaugų vaikams nuo gimimo iki 18 metų (turintiems didelių ir labai didelių specialiųjų ugdymosi poreikių − iki 21 metų) ir vaiko atstovams </t>
  </si>
  <si>
    <t>Ugdymo reikmėms finansuoti</t>
  </si>
  <si>
    <t>16.1</t>
  </si>
  <si>
    <t>16.2</t>
  </si>
  <si>
    <t xml:space="preserve">       valstybės biudžeto lėšos, skirtos pedagoginių darbuotojų, išlaikomų iš savivaldybės biudžeto lėšų (išskyrus valstybės biudžeto specialias tikslines dotacijas),darbo užmokesčiui didinti</t>
  </si>
  <si>
    <t>16.3</t>
  </si>
  <si>
    <t xml:space="preserve">     valstybės biudžeto lėšos, skirtos užtikrinti 2022 m. ugdymo, maitinimo ir pavėžėjimo lėšas socialinę riziką patiriantiems vaikams ikimokykliniame ugdyme</t>
  </si>
  <si>
    <t>16.4</t>
  </si>
  <si>
    <t xml:space="preserve">      savivaldybės viešajai bibliotekai dokumentams 2022 metais įsigyti</t>
  </si>
  <si>
    <t>16.5</t>
  </si>
  <si>
    <t xml:space="preserve">      valstybės biudžeto lėšos, skirtos 2022 m. akredituotai vaikų dienos socialinei priežiūrai organizuoti, teikti ir administruoti</t>
  </si>
  <si>
    <t>16.6</t>
  </si>
  <si>
    <t xml:space="preserve">       valstybės biudžeto lėšos, skirtos užtikrinti 2022 metais Lietuvos Respublikos piniginės socialinės paramos nepasiturintiems gyventojams įstatymo įgyvendinimą dėl padidėjusių išlaidų būsto šildymo išlaidų kompensacijoms teikti </t>
  </si>
  <si>
    <t>16.7</t>
  </si>
  <si>
    <t xml:space="preserve"> valstybės biudžeto lėšos, skirtos užtikrinti 2022 metais Lietuvos Respublikos piniginės socialinės paramos nepasiturintiems gyventojams įstatymo įgyvendinimą dėl valstybės remiamų pajamų dydžio padidinimo</t>
  </si>
  <si>
    <t>16.8</t>
  </si>
  <si>
    <t xml:space="preserve">      valstybės biudžeto lėšos, skirtos 2022 metais biudžetinių įstaigų vadovaujančių darbuotojų minimaliems pareiginės algos koeficientams padidinti, siekiant gerinti jų darbo apmokėjimo sąlygas </t>
  </si>
  <si>
    <t>16.9</t>
  </si>
  <si>
    <t xml:space="preserve">       valstybės biudžeto lėšos, skirtos 2022 metais asmeninei pagalbai teikti ir administruoti</t>
  </si>
  <si>
    <t>16.10</t>
  </si>
  <si>
    <t xml:space="preserve">       valstybės biudžeto lėšos, skirtos socialinių paslaugų srities darbuotojų minimaliems pareiginės algos pastoviosios dalies koeficientams didinti</t>
  </si>
  <si>
    <t>16.11</t>
  </si>
  <si>
    <t xml:space="preserve">       valstybės biudžeto lėšos, skirtos 2022 metais būstams pritaikyti neįgaliesiems</t>
  </si>
  <si>
    <t>16.12</t>
  </si>
  <si>
    <t xml:space="preserve">      valstybės biudžeto lėšos, skirtos 2022 metais socialinės reabilitacijos paslaugų neįgaliesiems teikimo bendruomenėje projektams finansuoti ir administruoti</t>
  </si>
  <si>
    <t>16.13</t>
  </si>
  <si>
    <t xml:space="preserve">       „Sosnovskio barščio naikinimui Kėdainių rajone“</t>
  </si>
  <si>
    <t>16.14</t>
  </si>
  <si>
    <t>16.15</t>
  </si>
  <si>
    <t xml:space="preserve">     valstybės investicijų 2022 m. programoje numatytoms kapitalo investicijoms</t>
  </si>
  <si>
    <t>16.16</t>
  </si>
  <si>
    <t xml:space="preserve">     savivaldybės institucijos valdomiems vietinės reikšmės keliams</t>
  </si>
  <si>
    <t>16.17</t>
  </si>
  <si>
    <t xml:space="preserve">     valstybės biudžeto lėšos, skirtos socialinių paslaugų šakos kolektyvinėje sutartyje nustatytiems įsipareigojimams igyvendinti</t>
  </si>
  <si>
    <t>16.18</t>
  </si>
  <si>
    <t>16.19</t>
  </si>
  <si>
    <t xml:space="preserve">     plėtoti visuomenės psichologinės gerovės ir psichikos sveikatos stiprinimo paslaugas gyventojams bendruomenėse</t>
  </si>
  <si>
    <t>16.20</t>
  </si>
  <si>
    <t xml:space="preserve">     lėšos, skirtos ugdyti ir pavežėti į mokyklą ir atgal vaikus, atvykusius į Lietuvos Respubliką iš Ukrainos dėl Rusijos federacijos karinių veiksmų Ukrainoje</t>
  </si>
  <si>
    <t>16.21</t>
  </si>
  <si>
    <t xml:space="preserve">    lėšos, skirtos 2022 metais lietuvių kalbos mokyti  suaugusius asmenys, atvykusius į Lietuvos Respubliką iš Ukrainos dėl Rusijos federacijos karinių veiksmų Ukrainoje</t>
  </si>
  <si>
    <t>16.22</t>
  </si>
  <si>
    <t xml:space="preserve">     valstybės biudžeto lėšos, skirtos išlaidoms, susijusioms su savivaldybės mokyklų mokytojų, dirbančių pagal ikimokyklinio, priešmokyklinio, bendrojo ugdymo programas, personalo optimizavimu ir atnaujinimu</t>
  </si>
  <si>
    <t>16.23</t>
  </si>
  <si>
    <t xml:space="preserve">     valstybės biudžeto lėšos, skirtos savivaldybės bendrojo ugdymo mokyklų tinklo stiprinimo iniciatyvoms skatinti</t>
  </si>
  <si>
    <t>16.24</t>
  </si>
  <si>
    <t xml:space="preserve">     kompensuoti išlaidas už būsto suteikimą užsieniečiams, pasitraukusiems iš Ukrainos dėl Rusijos federacijos karinių veiksmų Ukrainoje</t>
  </si>
  <si>
    <t>16.25</t>
  </si>
  <si>
    <t xml:space="preserve">     bendruomeninei veiklai stiprinti, įgyvendinant bandomąjį modelį</t>
  </si>
  <si>
    <t>16.26</t>
  </si>
  <si>
    <t xml:space="preserve"> valstybės biudžeto lėšos, skirtos investicinių žemės sklypų, iki kurių ribos ir (ar) kurių ribose įrengiama ir (ar) sutvarkoma infrastruktūra, projektams</t>
  </si>
  <si>
    <t>16.27</t>
  </si>
  <si>
    <t xml:space="preserve">     kompensuoti savivaldybės patirtas išlaidas valdant nepaprastąją padėtį dėl užsieniečių, pasitraukusių iš Ukrainos dėl Rusijos federacijos karinių veiksmų Ukrainoje</t>
  </si>
  <si>
    <t>16.28</t>
  </si>
  <si>
    <t xml:space="preserve">     valstybės biudžeto lėšos, skirtos savivaldybės administracijai vienkartinėms išmokoms įsikurti gyvenamojoje vietoje savivaldybės teritorijoje ir (ar) mėnesinėms kompensacijoms vaiko ugdymo pagal ikimokyklinio ir priešmokyklinio ugdymo programą išlaidoms</t>
  </si>
  <si>
    <t>16.29</t>
  </si>
  <si>
    <t xml:space="preserve">     kompensuoti iki 2022 m. birželio 13 d. savivaldybės patirtas išlaidas užsieniečiams, pasitraukusiems iš Ukrainos dėl Rusijos federacijos karinių veiksmų Ukrainoje, priimti ir pagalbai jiems teikti įgyvendinant Lietuvos Respublikos piniginės socialinės paramos nepasiturintiems gyventojams įstatymą</t>
  </si>
  <si>
    <t>16.30</t>
  </si>
  <si>
    <t xml:space="preserve">     mokėti 20 proc. Bazinės socialinės išmokos (BSĮ) neįgaliesiems</t>
  </si>
  <si>
    <t>KITOS PAJAMOS (18+23+27+30+31+32)</t>
  </si>
  <si>
    <t>Turto pajamos (19+20+21+22)</t>
  </si>
  <si>
    <t>Pajamos už prekes ir paslaugas (24+25+26)</t>
  </si>
  <si>
    <t>Rinkliavos (28+29 )</t>
  </si>
  <si>
    <t xml:space="preserve">                                       IŠ VISO PAJAMŲ IR DOTACIJŲ (1+10+17)</t>
  </si>
  <si>
    <t>IŠ VISO (33+34)</t>
  </si>
  <si>
    <t>2021 METŲ NEPANAUDOTOS BIUDŽETO PAJAMOS, IŠ JŲ:</t>
  </si>
  <si>
    <t>2022-11-25 SP-</t>
  </si>
  <si>
    <t>2022 10 28 TS-267</t>
  </si>
  <si>
    <t>Kėdainių „Spindulio“ mokykla</t>
  </si>
  <si>
    <t>Kėdainių rajono savivaldybės administracija</t>
  </si>
  <si>
    <t xml:space="preserve">KĖDAINIŲ RAJONO SAVIVALDYBĖS 2022 METŲ BIUDŽETO ASIGNAVIMŲ  SAVARANKIŠKOMS FUNKCIJOMS ATLIKTI PASIKEITIMAS PAGAL 2022 METŲ LAPKRIČIO MĖN. TARYBOS SPRENDIMO PROJEKTĄ </t>
  </si>
  <si>
    <t>Mokyklinio autobuso remontui</t>
  </si>
  <si>
    <t>Komunalinėms paslaugoms už spalio ir lapkričio mėn.</t>
  </si>
  <si>
    <t>Darbo užmokesčiui už gruodžio mėn.</t>
  </si>
  <si>
    <t>Kėdainių rajono savivaldybės 2022 m. biudžeto asignavimai investicijų projektams ir remonto darbams finansuoti pagal objektus:</t>
  </si>
  <si>
    <t>32.5.2</t>
  </si>
  <si>
    <t>Atnaujinti Kėdainių muzikos mokyklos pastato fasadą, laiptus į rūsį</t>
  </si>
  <si>
    <t>42.7</t>
  </si>
  <si>
    <t>Kompensuoti kelionės išlaidas už lengvatinį keleivių vežimą</t>
  </si>
  <si>
    <t>42.2</t>
  </si>
  <si>
    <t>Organizuoti  nemokamą socialiai remtinų vaikų maitinimą ikimokyklinėse įstaigose</t>
  </si>
  <si>
    <t>42.3</t>
  </si>
  <si>
    <t>Kompensuoti nemokamo mokinių maitinimo kainą bendrojo lavinimo mokyklose</t>
  </si>
  <si>
    <t>42.5</t>
  </si>
  <si>
    <t>Dengti kainų skirtumą gyventojams už šildymą</t>
  </si>
  <si>
    <t>42.6</t>
  </si>
  <si>
    <t>Kompensuoti  karšto ir šalto vandens pardavimo kainą socialiai remtiniems  asmenims</t>
  </si>
  <si>
    <t>42.10</t>
  </si>
  <si>
    <t>Finansuoti vaikų dienos centrų veiklos programas</t>
  </si>
  <si>
    <t>42.13</t>
  </si>
  <si>
    <t>42.13.1</t>
  </si>
  <si>
    <t xml:space="preserve">Užtikrinti socialinio būsto fondo plėtrą Kėdainiuose </t>
  </si>
  <si>
    <t>42.13.4</t>
  </si>
  <si>
    <t>Savivaldybei priklausančio būsto renovacija savivaldybės biudžeto lėšomis</t>
  </si>
  <si>
    <t>04</t>
  </si>
  <si>
    <t xml:space="preserve">SPORTO VEIKLOS PLĖTRA </t>
  </si>
  <si>
    <t>56.6</t>
  </si>
  <si>
    <t>56.6.2</t>
  </si>
  <si>
    <t xml:space="preserve">Atnaujinti Kėdainių miesto ir rajono progimnazijų ir gimnazijų stadionus /sporto aikštynus  </t>
  </si>
  <si>
    <t>76.3</t>
  </si>
  <si>
    <t>Sudaryti sąlygas bendruomeninių organizacijų veiklai</t>
  </si>
  <si>
    <t>76.5</t>
  </si>
  <si>
    <t>Finansuoti Kėdainių rajono vietos veiklos grupės teritorijos vietos plėtros 2015-2023 m. strategijos įgyvendinimą</t>
  </si>
  <si>
    <t>76.7</t>
  </si>
  <si>
    <t>76.7.2</t>
  </si>
  <si>
    <t>Atnaujinti Truskavos kultūros centrą, pritaikant jį kaimo bendruomenės poreikiams bei kultūrinei veiklai</t>
  </si>
  <si>
    <t>76.7.3</t>
  </si>
  <si>
    <t xml:space="preserve">Remontuoti Akademijos kultūros centrą </t>
  </si>
  <si>
    <t>76.7.4</t>
  </si>
  <si>
    <t xml:space="preserve">Įrengti reikalingą infrastruktūrą atlikėjams prie Kėdainių miesto parko didžiosios scenos </t>
  </si>
  <si>
    <t>80.3</t>
  </si>
  <si>
    <t>80.3.6</t>
  </si>
  <si>
    <t>Atlikti kultūros paveldo objektų ar objektų, esančių kultūros paveldo teritorijų prieigose tvarkybos darbus seniūnijose</t>
  </si>
  <si>
    <t>80.3.7</t>
  </si>
  <si>
    <t xml:space="preserve">Vykdyti rezistentų paminklinio akmens ir teritorijos apimančios masinę kapavietę sutvarkymo darbus (Skongalio g.) </t>
  </si>
  <si>
    <t>80.3.8</t>
  </si>
  <si>
    <t>Kompleksiškai sutvarkyti ir pritaikyti bendruomenei ir verslui Kėdainių miesto viešąsias erdves (miesto parko, universalaus daugiafunkcio aikštyno prieigos)</t>
  </si>
  <si>
    <t>80.3.11</t>
  </si>
  <si>
    <t>Vykdyti WiFi prieigų tinklo plėtrą miesto ir rajono viešosiose erdvėse</t>
  </si>
  <si>
    <t>80.3.14</t>
  </si>
  <si>
    <t>Parengti Akademijos parko tvarkybos ir techninius projektus ir atlikti darbus</t>
  </si>
  <si>
    <t>Įrengti, rekonstruoti, išplėsti vandentiekio ir/ar nuotekų tinklus Kėdainių mieste (Algirdo g., Parakinės g., Rūtų g., Pievų g., Šviesos g.)</t>
  </si>
  <si>
    <t>82.1.9</t>
  </si>
  <si>
    <t>Rekonstruoti Kėdainių miesto nuotekų valyklą</t>
  </si>
  <si>
    <t>82.1.12</t>
  </si>
  <si>
    <t xml:space="preserve">Suprojektuoti ir įrengti inžinerinius tinklus Kėdainių miesto vakariniame kvartale </t>
  </si>
  <si>
    <t>82.1.13</t>
  </si>
  <si>
    <t xml:space="preserve">Plėsti vandentiekio ir nuotekų tinklus Šlapaberžės kaime </t>
  </si>
  <si>
    <t>82.1.18</t>
  </si>
  <si>
    <t>Parengti vandentiekio ir nuotekų tinklų įrengimo  Langakių k. projektą</t>
  </si>
  <si>
    <t>Parengti nuotekų tinklų įrengimo Josvainių mstl. P.Cvirkos g. projektą</t>
  </si>
  <si>
    <t xml:space="preserve">Įrengti biologinius ar individualius  nuotekų valymo įrenginius </t>
  </si>
  <si>
    <t xml:space="preserve">Parengti vandentiekio ir nuotekų tinklų išplėtimo Mantviliškio  kaime techninį projektą </t>
  </si>
  <si>
    <t>82.1.26</t>
  </si>
  <si>
    <t>Rekonstruoti/įrengti/modernizuoti Kėdainių miesto gatvių apšvietimą</t>
  </si>
  <si>
    <t>Rekonstruoti/įrengti/modernizuoti Kėdainių rajono  gatvių apšvietimą</t>
  </si>
  <si>
    <t>82.1.32</t>
  </si>
  <si>
    <t>Vykdyti savivaldybės viešųjų teritorijų tvarkymą</t>
  </si>
  <si>
    <t>32.5.10</t>
  </si>
  <si>
    <t xml:space="preserve">Modernizuoti Kėdainių šviesiosios gimnazijos pastatą Kėdainiuose, Didžioji g. 60 </t>
  </si>
  <si>
    <t>95.8</t>
  </si>
  <si>
    <t>95.8.2</t>
  </si>
  <si>
    <t>Atnaujinti ir plėsti komunalinių atliekų tvarkymo infrastruktūrą Kėdainių rajono savivaldybėje</t>
  </si>
  <si>
    <t xml:space="preserve">Kompensuoti UAB "Kėdbusas" nuostolingus  maršrutus </t>
  </si>
  <si>
    <t>Kokybės krepšelio projektui</t>
  </si>
  <si>
    <t>Projektui "Karjeros specialistų tinklo vystymas"</t>
  </si>
  <si>
    <t>3</t>
  </si>
  <si>
    <t>iš jų: įgyvendinti projektą "Kėdainių ir Anykščių rajono savivaldybių mokyklų sveikatos kabinetų atnaujinimas"</t>
  </si>
  <si>
    <t>Kompleksiškai atnaujinti daugiabučių namų kvartalus (I etapas)</t>
  </si>
  <si>
    <t xml:space="preserve">KĖDAINIŲ RAJONO SAVIVALDYBĖS 2022 METŲ  VALSTYBĖS BIUDŽETO SPECIALIOSIOS TIKSLINĖS DOTACIJOS SAVIVALDYBĖS BIUDŽETUI VALSTYBINĖMS (VALSTYBĖS PERDUOTOMS SAVIVALDYBEI) FUNKCIJOMS ATLIKTI PASIKEITIMAS PAGAL 2022 METŲ LAPKRIČIO MĖN. TARYBOS SPRENDIMO PROJEKTĄ </t>
  </si>
  <si>
    <t>LR Socialinės apsaugos ir darbo ministro 2022 10 28 Įsakymas A1-719</t>
  </si>
  <si>
    <t>03.1</t>
  </si>
  <si>
    <t>Socialinėms paslaugoms:
Socialinei globai asmenims su sunkia negalia</t>
  </si>
  <si>
    <t>03.4</t>
  </si>
  <si>
    <t>01.9</t>
  </si>
  <si>
    <t>Kita dotacija valstybės investicijų 2022 m. programoje numatytoms kapitalo investicijoms</t>
  </si>
  <si>
    <t>Kita dotacija akredituotai vaikų dienos socialinei priežiūrai organizuoti</t>
  </si>
  <si>
    <t>Nekeičiant bendros asignavimų sumos mažinamos  lėšos darbo užmokesčiui</t>
  </si>
  <si>
    <t>Kita dotacija užtikrinti 2022 metais Lietuvos Respublikos piniginės socialinės paramos nepasiturintiems gyventojams įstatymo įgyvendinimą dėl valstybės remiamų pajamų dydžio padidinimo</t>
  </si>
  <si>
    <t>03.11</t>
  </si>
  <si>
    <t>Kita dotacija už būsto suteikimą užsieniečiams, pasitraukusiems iš Ukrainos dėl Rusijos federacijos karinių veiksmų Ukrainoje, finansuoti</t>
  </si>
  <si>
    <t>05.3</t>
  </si>
  <si>
    <t>Rekonstruoti Kėdainių rajono savivaldybės kultūros centro pastatą Kėdainiuose, J. Basanavičiaus g. 24</t>
  </si>
  <si>
    <t>08.2</t>
  </si>
  <si>
    <t>Kita dotacija įrengti vandens transporto priemonių nuleidimo vietą Angirių tvenkinyje</t>
  </si>
  <si>
    <t>08.3</t>
  </si>
  <si>
    <t>Kita dotacija atkurti Nevėžio upės vientisumą nugriaunant neeksploatuojamus hidroelekrinės statinius</t>
  </si>
  <si>
    <t>10</t>
  </si>
  <si>
    <t>PARAMA VERSLUI IR VERSLO PLĖTRA</t>
  </si>
  <si>
    <t>Kita dotacija investicinių žemės sklypų, iki kurių ribos ir (ar) kurių ribose įrengiama ir (ar) sutvarkoma infrastruktūra, projektui "Kėdainių miesto viešosios infrastruktūros, svarbios verslui, atnaujinimas ir plėtra" įgyvendinti</t>
  </si>
  <si>
    <t>LR Aplinkos ministro 2022 11 10 Įsakymas V-185-719</t>
  </si>
  <si>
    <t>LRV 2022 11 09 nutarimas Nr.1095</t>
  </si>
  <si>
    <t>LR Socialinės apsaugos ir darbo ministro 2022-10-07 povarkis Nr. A3-129 ir 2022-11-10 Nr. A3-149</t>
  </si>
  <si>
    <t xml:space="preserve">  atkurti Nevėžio upės vientisumą nugriaunant neeksploatuojamus hidroelekrinės statinius</t>
  </si>
  <si>
    <t>LR Švietimo, moklslo ir sporto ministro2022 10 28 įsakymas Nr.V-1720</t>
  </si>
  <si>
    <t>Lietaus kanalizacijos nuotekų kainų padidėjimui nuo lapkričio mėn.</t>
  </si>
  <si>
    <t>Įtraukiami ES projektai, kuriuose biudžetinės įstaigos dalyvauja</t>
  </si>
  <si>
    <t>Prisidėjimas gavus papildomą finansavimą mokymosi erdvėms remontuoti</t>
  </si>
  <si>
    <t>Paaiškinamoji lentelė Nr. 5</t>
  </si>
  <si>
    <t>Pajamų planas tikslinams atsižvelgiant į biudžetinių įstaigų vadovų prašymus</t>
  </si>
  <si>
    <t>Didinamos pajamos gavus viršplaninių pajamų</t>
  </si>
  <si>
    <t>Tikslinamas pajamų planas atsižvelgiant į susitarimus projektams įgyvendinti</t>
  </si>
  <si>
    <t xml:space="preserve">KĖDAINIŲ RAJONO SAVIVALDYBĖS 2022 METŲ BIUDŽETO ASIGNAVIMŲ  PROJEKTAMS FINANSUOTI EUROPOS SĄJUNGOS LĖŠOMIS ,  VALSTYBĖS BIUDŽETO SPECIALIOS TIKSLINĖS DOTACIJOS SAVIVALDYBĖS BIUDŽETUI KITŲ ASIGNAVIMŲ  IR  VALSTYBĖS BIUDŽETO DOTACIJOS IŠ KITŲ VALDYMO LYGIŲ SAVIVALDYBĖS BIUDŽETUI PROJEKTAMS FINANSUOTI  ASIGNAVIMŲ PASIKEITIMAS PAGAL 2022 METŲ LAPKRIČIO MĖN. TARYBOS SPRENDIMO PROJEKTĄ </t>
  </si>
  <si>
    <t>2 mėn išeitinė</t>
  </si>
  <si>
    <t>Svetainės remontui (susidėvėjusi grindų danga, suskilusios sienos, sena elektros instaliacija), pedagogų kelionės į darbą kompensavimui ir 2 mėn išeitinė</t>
  </si>
  <si>
    <t xml:space="preserve">2-jų žaidimo grupių kambarių ir rūbinių apšvietimui (kuris buvo įrengtas 1986 m.) remontuoti </t>
  </si>
  <si>
    <t>Konvekcinei krosnelei įsigyti (per 2022 m. turimas elektrinis pečius gedo tris kartus, remonto darbams išleista 1500 Eur)</t>
  </si>
  <si>
    <t>1 430,4 tūkst. Eur skiriama Kėdainių rajono savivaldybės administracijos seniūnijoms kompensuoti padidėjusias būsto šildymo išlaidas, geriamojo vandens išlaidas ir karšto vandens išlaidas rajono gyventojams</t>
  </si>
  <si>
    <t>Krovininio automobiliui įsigyti (seniūnija iš savo asignavimų skyria 9,0 tūkst. Eur) ir mažinami 17,0 tūkst. Eur asignavimai, dėl neįvykusio pirkimo įrengti kapinėse vandens gręžinį.</t>
  </si>
  <si>
    <t>Pavadinimas</t>
  </si>
  <si>
    <t>Papildomai skirta mokymo lėšų</t>
  </si>
  <si>
    <t>Iš jų darbo užmokesčiui</t>
  </si>
  <si>
    <t>Kėdainių lopšeli-darželis "Aviliukas"</t>
  </si>
  <si>
    <t>Kėdainių lopšeli-darželis "Pasaka"</t>
  </si>
  <si>
    <t>Kėdainių lopšelis-darželis "Puriena"</t>
  </si>
  <si>
    <t>Kėdainių lopšelis-darželis "Vaikystė"</t>
  </si>
  <si>
    <t>Kėdainių lopšelis-darželis "Varpelis"</t>
  </si>
  <si>
    <t>Kėdainių lopšelis-darželis "Vyturėlis"</t>
  </si>
  <si>
    <t>Kėdainių lopšelis-darželis "Žilvitis"</t>
  </si>
  <si>
    <t>Kėdainių rajono Vilainių mokykla-darželis "Obelėlė"</t>
  </si>
  <si>
    <t>Kėdainių "Atžalyno" gimnazija</t>
  </si>
  <si>
    <t>Kėdainių rajono savivaldybės Akademijos gimnazija</t>
  </si>
  <si>
    <t>Kėdainių rajono savivaldybės Josvainių gimnazija</t>
  </si>
  <si>
    <t>Kėdainių rajono savivaldybės Šėtos gimnazija</t>
  </si>
  <si>
    <t>Kėdainių "Aušros" progimnazija</t>
  </si>
  <si>
    <t>Kėdainių "Ryto" progimnazija</t>
  </si>
  <si>
    <t>Kėdainių rajono Labūnavos pagrindinė mokykla</t>
  </si>
  <si>
    <t>Kėdainių rajono Miegėnų pagrindinė mokykla</t>
  </si>
  <si>
    <t>Kėdainių suaugusių ir jaunimo mokymo centras</t>
  </si>
  <si>
    <t>Kėdainių "Spindulio" mokykla</t>
  </si>
  <si>
    <t>Viso</t>
  </si>
  <si>
    <t xml:space="preserve">KĖDAINIŲ RAJONO SAVIVALDYBĖS 2022 METŲ VALSTYBĖS BIUDŽETO SPECIALIOS TIKSLINĖS DOTACIJOS SAVIVALDYBĖS BIUDŽETUI UGDYMO REIKMĖMS FINANSUOTI PASIKEITIMAS PAGAL 2022 METŲ LAPKRIČIO MĖN. TARYBOS SPRENDIMO PROJEKTĄ </t>
  </si>
  <si>
    <t xml:space="preserve">  valstybės biudžeto lėšos, skirtos savivaldybės administracijai vienkartinėms išmokoms įsikurti gyvenamojoje vietoje savivaldybės teritorijoje ir (ar) mėnesinėms kompensacijoms vaiko ugdymo pagal ikimokyklinio ir priešmokyklinio ugdymo programą išlaidoms</t>
  </si>
  <si>
    <t xml:space="preserve">LR Socialinės apsaugos ir darbo ministro 2022-11-10 povarkis Nr. A3-154 </t>
  </si>
  <si>
    <t>Kita dotacija vienkartinėms išmokoms įsikurti gyvenamojoje vietoje savivaldybės teritorijoje ir (ar) mėnesinėms kompensacijoms vaiko ugdymo pagal ikimokyklinio ir priešmokyklinio ugdymo programą išlaidoms</t>
  </si>
  <si>
    <t xml:space="preserve">    KĖDAINIŲ RAJONO SAVIVALDYBĖS 2022 METŲ BIUDŽETO PAJAMŲ PASIKEITIMAS PAGAL 2022 METŲ LAPKRIČIO MĖN. TARYBOS SPRENDIMO PROJEKTĄ       </t>
  </si>
  <si>
    <t>Darbai buvo vykdomi kompensavimo būdu (gavus lėšas užskaityta)</t>
  </si>
  <si>
    <t>Įvykdytas projektas ir mažinami asignavimai kokybės krepšeliui</t>
  </si>
  <si>
    <t>Rangos darbai vus vykdomi ir 2023 m.</t>
  </si>
  <si>
    <t>Baigtas dalinai ES lėšomis finansuotas projektas</t>
  </si>
  <si>
    <t>Projekto finansavimo intensyvumo perskirstymas</t>
  </si>
  <si>
    <t>2022-10-17 Infrastruktūros įrengimo ir (ar) sutvarkymo ir (ar) investicinio žemės sklypo vystymo sutartis Nr. 8-205.</t>
  </si>
  <si>
    <t>Nauja sutartis VšĮ „Mes kitokie vaikai“</t>
  </si>
  <si>
    <t xml:space="preserve">Nekeičiant bendros asignavimų sumos, atsižvelgus į faktinį lėšų panaudojimą, perskirstomi asignavimai tarp administracijos vykdomų funkcijų </t>
  </si>
  <si>
    <t>Nekeičiant bendros asignavimų sumos, atsižvelgus į faktinį lėšų panaudojimą, perskirstomi asignavimai tarp administracijos vykdomų funkcijų Socialinė apsaugos plėtojimo programoje</t>
  </si>
  <si>
    <t>Lėšos siriamos renovuotuose namuose savivaldybei priklausančių būstų kredito įmokų ir palūkanų mokesčiams dengti</t>
  </si>
  <si>
    <t>Nekeičiant bendros asignavimų sumos, atsižvelgus į faktinį lėšų panaudojimą, perskirstomi asignavimai tarp administracijos vykdomų funkcijų Savivaldybės valdymo tobulinimo programoje</t>
  </si>
  <si>
    <t>Naujų objektų apšvietimui, asignavimai perkelti iš savivaldybės administracijos</t>
  </si>
  <si>
    <t>Viešųjų pirkimų metu nupirkta pigiau</t>
  </si>
  <si>
    <t>Vyriausybei skirus VB lėšų daugiau nei buvo planuota (planuota 150,0 tūkst. Eur, sirta 381,0 tūkst. Eur), mažinami asignavimai SB</t>
  </si>
  <si>
    <t xml:space="preserve"> Didinamas bendruomeninių organizacijų veiklos projektų finansavimas, siekiant kompensuoti išaugusius rajono bendruomeninių organizacijų kaštus (elektros, šildymo ir kt.) </t>
  </si>
  <si>
    <t>Buvo atliekami Kėdainių rajono vietos veiklos grupės teritorijos vietos plėtros 2015˗2023 m. strategijos (toliau – Strategija) priemonių finansavimo keitimai, todėl užsitęsė kvietimų teikti vietos projektų paraiškas finansavimui pagal Strategijos priemones gauti organizavimas. Vietos projektų vykdymas keliasi į ateinančius metus, o šių mėtų lėšų poreikis mažėja. Bendra reikalinga 2022 m. suma – 30,4 tūkst. Eur.</t>
  </si>
  <si>
    <t>Rangovas nespėja pagaminti visų langų dėl susidariusios situacijos rinkoje</t>
  </si>
  <si>
    <t>Asignavimai mažinami dėl žemės sklypo permatavimo prcedūrų užsitęsimo</t>
  </si>
  <si>
    <t>Darbai nebus padaryti, nes nėra statybos leidimo ir ekspertyzės</t>
  </si>
  <si>
    <t>Planuojamas bendras techninis projektas statinių prie parko scenos, automobilių stovėjomo aikštelės, tualeto</t>
  </si>
  <si>
    <t>Darbai nebus atliekami 2022 m., nes nėra inventorizuoti parko takai</t>
  </si>
  <si>
    <t>Šiais metais baigiasi sutartis. Apmokėjimas 2023 m.</t>
  </si>
  <si>
    <t>Lėšos nebus panaudotos dėl projektuotojų darbų vilkinimo, terminų praleidimo</t>
  </si>
  <si>
    <t>Planuojamas 2023 m. apmokėjimas</t>
  </si>
  <si>
    <t xml:space="preserve">Nekaičiant bendros asignavimų sumos perkeliami asignavimai </t>
  </si>
  <si>
    <t>Didinama atsižvelgus į kofinansavimo poreikį</t>
  </si>
  <si>
    <t>Kompiuterinės įrangos nuoma lapkričio ir gruodžio mėn. (Bendruomenės socialinis centras nuo 2022-11-01 teikia pilotines nuotolines socialinės priežiūros paslaugas)</t>
  </si>
  <si>
    <t>Skalbinių džiovyklei įsigyti savarankiškuose gyvenimo namuose (gyventojai naudojasi skalbimo mašinomis, bet šaltuoju metų laiku skalbiniai nespėja džiūti)</t>
  </si>
  <si>
    <t>Interaktiviajam ekraui įsigyti (priemonei įsigyti bus panaudota mokymo lėšos, paramos lėšos , lėšos savarankiškoms f-joms vykdyti)</t>
  </si>
  <si>
    <t>Kompiuteriui įsigyti (esamas yra 2013 m., kuris lėtai reaguoja į komandas)</t>
  </si>
  <si>
    <t>Sulankstomoms lauko kėdėms dėl renginių viešosiose erdvėse, kėdėms pastato salės balkone, kurios po renovacijos nebuvo keistos ir kurios pasitarnautų renginių metu, kurie vyksta mažojoje salėje, užuolaidoms</t>
  </si>
  <si>
    <t>Didinami asignavimai dėl Apytalaukio dvaro apšvietimo, kamerų pastatymo ir teritorijos aptvėrimo</t>
  </si>
  <si>
    <t>Įvertinus faktinį lėšų panaudojimą perskirstomi asignavimai tarp rajono seniūnijų nekeičiant bendros asignavimų sumos, skirtos šiai f-jai vykdyti</t>
  </si>
</sst>
</file>

<file path=xl/styles.xml><?xml version="1.0" encoding="utf-8"?>
<styleSheet xmlns="http://purl.oclc.org/ooxml/spreadsheetml/main" xmlns:mc="http://schemas.openxmlformats.org/markup-compatibility/2006" xmlns:x14ac="http://schemas.microsoft.com/office/spreadsheetml/2009/9/ac" mc:Ignorable="x14ac">
  <numFmts count="7">
    <numFmt numFmtId="43" formatCode="_(* #,##0.00_);_(* \(#,##0.00\);_(* &quot;-&quot;??_);_(@_)"/>
    <numFmt numFmtId="182" formatCode="0.0"/>
    <numFmt numFmtId="183" formatCode="#,##0.0"/>
    <numFmt numFmtId="188" formatCode="0.0;\-0.0;;"/>
    <numFmt numFmtId="189" formatCode="0.0_ ;\-0.0\ "/>
    <numFmt numFmtId="195" formatCode="0;\-0;"/>
    <numFmt numFmtId="196" formatCode="0.0;\-0.0;"/>
  </numFmts>
  <fonts count="19" x14ac:knownFonts="1">
    <font>
      <sz val="10"/>
      <name val="Arial"/>
    </font>
    <font>
      <sz val="10"/>
      <name val="Arial"/>
    </font>
    <font>
      <sz val="10"/>
      <name val="Times New Roman"/>
      <family val="1"/>
      <charset val="186"/>
    </font>
    <font>
      <b/>
      <sz val="10"/>
      <name val="Times New Roman"/>
      <family val="1"/>
      <charset val="186"/>
    </font>
    <font>
      <sz val="9"/>
      <name val="Times New Roman"/>
      <family val="1"/>
      <charset val="186"/>
    </font>
    <font>
      <sz val="10"/>
      <name val="Arial"/>
      <family val="2"/>
      <charset val="186"/>
    </font>
    <font>
      <b/>
      <sz val="9"/>
      <name val="Times New Roman"/>
      <family val="1"/>
      <charset val="186"/>
    </font>
    <font>
      <sz val="8"/>
      <name val="Times New Roman"/>
      <family val="1"/>
      <charset val="186"/>
    </font>
    <font>
      <b/>
      <sz val="12"/>
      <name val="Times New Roman"/>
      <family val="1"/>
      <charset val="186"/>
    </font>
    <font>
      <sz val="11"/>
      <name val="Times New Roman"/>
      <family val="1"/>
      <charset val="186"/>
    </font>
    <font>
      <b/>
      <sz val="11"/>
      <name val="Times New Roman"/>
      <family val="1"/>
      <charset val="186"/>
    </font>
    <font>
      <b/>
      <sz val="8"/>
      <name val="Times New Roman"/>
      <family val="1"/>
      <charset val="186"/>
    </font>
    <font>
      <i/>
      <sz val="10"/>
      <name val="Times New Roman"/>
      <family val="1"/>
      <charset val="186"/>
    </font>
    <font>
      <sz val="8"/>
      <name val="Arial"/>
      <family val="2"/>
      <charset val="186"/>
    </font>
    <font>
      <sz val="12"/>
      <name val="Times New Roman"/>
      <family val="1"/>
      <charset val="186"/>
    </font>
    <font>
      <b/>
      <i/>
      <sz val="10"/>
      <name val="Times New Roman"/>
      <family val="1"/>
      <charset val="186"/>
    </font>
    <font>
      <sz val="11"/>
      <color theme="1"/>
      <name val="Calibri"/>
      <family val="2"/>
      <charset val="186"/>
      <scheme val="minor"/>
    </font>
    <font>
      <sz val="10"/>
      <color theme="1"/>
      <name val="Times New Roman"/>
      <family val="1"/>
      <charset val="186"/>
    </font>
    <font>
      <b/>
      <sz val="10"/>
      <color theme="1"/>
      <name val="Times New Roman"/>
      <family val="1"/>
      <charset val="186"/>
    </font>
  </fonts>
  <fills count="4">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s>
  <borders count="10">
    <border>
      <start/>
      <end/>
      <top/>
      <bottom/>
      <diagonal/>
    </border>
    <border>
      <start style="thin">
        <color indexed="64"/>
      </start>
      <end style="thin">
        <color indexed="64"/>
      </end>
      <top style="thin">
        <color indexed="64"/>
      </top>
      <bottom style="thin">
        <color indexed="64"/>
      </bottom>
      <diagonal/>
    </border>
    <border>
      <start style="thin">
        <color indexed="64"/>
      </start>
      <end/>
      <top style="thin">
        <color indexed="64"/>
      </top>
      <bottom style="thin">
        <color indexed="64"/>
      </bottom>
      <diagonal/>
    </border>
    <border>
      <start style="thin">
        <color indexed="64"/>
      </start>
      <end style="thin">
        <color indexed="64"/>
      </end>
      <top style="thin">
        <color indexed="64"/>
      </top>
      <bottom/>
      <diagonal/>
    </border>
    <border>
      <start/>
      <end/>
      <top/>
      <bottom style="thin">
        <color indexed="64"/>
      </bottom>
      <diagonal/>
    </border>
    <border>
      <start style="thin">
        <color indexed="64"/>
      </start>
      <end style="thin">
        <color indexed="64"/>
      </end>
      <top/>
      <bottom style="thin">
        <color indexed="64"/>
      </bottom>
      <diagonal/>
    </border>
    <border>
      <start/>
      <end/>
      <top style="thin">
        <color indexed="64"/>
      </top>
      <bottom style="thin">
        <color indexed="64"/>
      </bottom>
      <diagonal/>
    </border>
    <border>
      <start style="thin">
        <color indexed="64"/>
      </start>
      <end style="thin">
        <color indexed="64"/>
      </end>
      <top/>
      <bottom/>
      <diagonal/>
    </border>
    <border>
      <start style="thin">
        <color indexed="64"/>
      </start>
      <end/>
      <top style="thin">
        <color indexed="64"/>
      </top>
      <bottom/>
      <diagonal/>
    </border>
    <border>
      <start style="thin">
        <color indexed="64"/>
      </start>
      <end/>
      <top/>
      <bottom/>
      <diagonal/>
    </border>
  </borders>
  <cellStyleXfs count="8">
    <xf numFmtId="0" fontId="0" fillId="0" borderId="0"/>
    <xf numFmtId="0" fontId="5" fillId="0" borderId="0"/>
    <xf numFmtId="0" fontId="16" fillId="0" borderId="0"/>
    <xf numFmtId="0" fontId="5" fillId="0" borderId="0"/>
    <xf numFmtId="43" fontId="1" fillId="0" borderId="0" applyFont="0" applyFill="0" applyBorder="0" applyAlignment="0" applyProtection="0"/>
    <xf numFmtId="43" fontId="5" fillId="0" borderId="0" applyFont="0" applyFill="0" applyBorder="0" applyAlignment="0" applyProtection="0"/>
    <xf numFmtId="0" fontId="2" fillId="0" borderId="0"/>
    <xf numFmtId="0" fontId="2" fillId="0" borderId="0"/>
  </cellStyleXfs>
  <cellXfs count="217">
    <xf numFmtId="0" fontId="0" fillId="0" borderId="0" xfId="0"/>
    <xf numFmtId="0" fontId="2" fillId="0" borderId="0" xfId="0" applyFont="1" applyFill="1"/>
    <xf numFmtId="49" fontId="3" fillId="0" borderId="1" xfId="0" applyNumberFormat="1" applyFont="1" applyFill="1" applyBorder="1" applyAlignment="1">
      <alignment horizontal="center" vertical="center"/>
    </xf>
    <xf numFmtId="49" fontId="3" fillId="0" borderId="1" xfId="0" applyNumberFormat="1" applyFont="1" applyFill="1" applyBorder="1" applyAlignment="1">
      <alignment horizontal="left" vertical="center" wrapText="1"/>
    </xf>
    <xf numFmtId="0" fontId="2" fillId="0" borderId="1" xfId="0" applyFont="1" applyFill="1" applyBorder="1"/>
    <xf numFmtId="0" fontId="6"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182" fontId="2" fillId="0" borderId="1" xfId="0" applyNumberFormat="1" applyFont="1" applyFill="1" applyBorder="1" applyAlignment="1">
      <alignment vertical="center" wrapText="1"/>
    </xf>
    <xf numFmtId="0" fontId="9" fillId="0" borderId="0" xfId="0" applyFont="1" applyFill="1"/>
    <xf numFmtId="0" fontId="7" fillId="0" borderId="0" xfId="0" applyFont="1" applyFill="1" applyAlignment="1">
      <alignment horizontal="right"/>
    </xf>
    <xf numFmtId="0" fontId="11" fillId="0" borderId="1" xfId="0" applyFont="1" applyFill="1" applyBorder="1" applyAlignment="1">
      <alignment horizontal="center" wrapText="1"/>
    </xf>
    <xf numFmtId="0" fontId="11" fillId="0" borderId="1" xfId="0" applyFont="1" applyFill="1" applyBorder="1" applyAlignment="1">
      <alignment horizontal="center" vertical="center"/>
    </xf>
    <xf numFmtId="0" fontId="7" fillId="0" borderId="0" xfId="0" applyFont="1" applyFill="1" applyAlignment="1">
      <alignment horizontal="center"/>
    </xf>
    <xf numFmtId="0" fontId="8" fillId="0" borderId="1" xfId="0" applyFont="1" applyFill="1" applyBorder="1" applyAlignment="1">
      <alignment horizontal="left" vertical="center"/>
    </xf>
    <xf numFmtId="49" fontId="2" fillId="0" borderId="1" xfId="0" applyNumberFormat="1" applyFont="1" applyFill="1" applyBorder="1" applyAlignment="1">
      <alignment horizontal="center" vertical="center"/>
    </xf>
    <xf numFmtId="182" fontId="2" fillId="0" borderId="1" xfId="0" applyNumberFormat="1" applyFont="1" applyFill="1" applyBorder="1" applyAlignment="1">
      <alignment horizontal="left" vertical="center" wrapText="1"/>
    </xf>
    <xf numFmtId="49" fontId="6" fillId="0" borderId="1" xfId="0" applyNumberFormat="1" applyFont="1" applyFill="1" applyBorder="1" applyAlignment="1">
      <alignment horizontal="left" vertical="center" wrapText="1"/>
    </xf>
    <xf numFmtId="182" fontId="3" fillId="0" borderId="1" xfId="0" applyNumberFormat="1" applyFont="1" applyFill="1" applyBorder="1" applyAlignment="1">
      <alignment vertical="center" wrapText="1"/>
    </xf>
    <xf numFmtId="183" fontId="2" fillId="0" borderId="1" xfId="0" applyNumberFormat="1" applyFont="1" applyFill="1" applyBorder="1"/>
    <xf numFmtId="183" fontId="3" fillId="0" borderId="1" xfId="0" applyNumberFormat="1" applyFont="1" applyFill="1" applyBorder="1"/>
    <xf numFmtId="183" fontId="8" fillId="0" borderId="1" xfId="0" applyNumberFormat="1" applyFont="1" applyFill="1" applyBorder="1"/>
    <xf numFmtId="182" fontId="2" fillId="0" borderId="0" xfId="0" applyNumberFormat="1" applyFont="1" applyFill="1"/>
    <xf numFmtId="0" fontId="2" fillId="0" borderId="0" xfId="0" applyFont="1" applyFill="1" applyAlignment="1">
      <alignment horizontal="center"/>
    </xf>
    <xf numFmtId="0" fontId="4" fillId="0" borderId="1" xfId="0" applyFont="1" applyFill="1" applyBorder="1"/>
    <xf numFmtId="1" fontId="4" fillId="0" borderId="1" xfId="0" applyNumberFormat="1" applyFont="1" applyFill="1" applyBorder="1" applyAlignment="1">
      <alignment vertical="center" wrapText="1"/>
    </xf>
    <xf numFmtId="0" fontId="2" fillId="0" borderId="1" xfId="2" applyFont="1" applyFill="1" applyBorder="1" applyAlignment="1">
      <alignment vertical="center" wrapText="1"/>
    </xf>
    <xf numFmtId="0" fontId="4" fillId="0" borderId="1" xfId="0" applyFont="1" applyFill="1" applyBorder="1" applyAlignment="1">
      <alignment wrapText="1"/>
    </xf>
    <xf numFmtId="0" fontId="4" fillId="0" borderId="1" xfId="0" applyFont="1" applyFill="1" applyBorder="1" applyAlignment="1">
      <alignment vertical="center" wrapText="1"/>
    </xf>
    <xf numFmtId="188" fontId="2" fillId="0" borderId="1" xfId="0" applyNumberFormat="1" applyFont="1" applyFill="1" applyBorder="1"/>
    <xf numFmtId="183" fontId="2" fillId="0" borderId="1" xfId="4" applyNumberFormat="1" applyFont="1" applyFill="1" applyBorder="1" applyAlignment="1">
      <alignment horizontal="right"/>
    </xf>
    <xf numFmtId="182" fontId="2" fillId="0" borderId="1" xfId="0" applyNumberFormat="1" applyFont="1" applyFill="1" applyBorder="1"/>
    <xf numFmtId="0" fontId="12" fillId="0" borderId="1" xfId="0" applyFont="1" applyFill="1" applyBorder="1" applyAlignment="1">
      <alignment horizontal="left" vertical="center" wrapText="1"/>
    </xf>
    <xf numFmtId="0" fontId="7" fillId="0" borderId="1" xfId="0" applyNumberFormat="1" applyFont="1" applyFill="1" applyBorder="1" applyAlignment="1"/>
    <xf numFmtId="0" fontId="7" fillId="0" borderId="2" xfId="0" applyFont="1" applyFill="1" applyBorder="1" applyAlignment="1"/>
    <xf numFmtId="0" fontId="7" fillId="0" borderId="2" xfId="0" applyFont="1" applyFill="1" applyBorder="1" applyAlignment="1">
      <alignment horizontal="left" vertical="top" wrapText="1"/>
    </xf>
    <xf numFmtId="0" fontId="7" fillId="0" borderId="2" xfId="0" applyFont="1" applyFill="1" applyBorder="1" applyAlignment="1">
      <alignment wrapText="1"/>
    </xf>
    <xf numFmtId="189" fontId="7" fillId="0" borderId="0" xfId="0" applyNumberFormat="1" applyFont="1" applyFill="1"/>
    <xf numFmtId="0" fontId="7" fillId="0" borderId="1" xfId="0" applyNumberFormat="1" applyFont="1" applyFill="1" applyBorder="1" applyAlignment="1">
      <alignment wrapText="1"/>
    </xf>
    <xf numFmtId="0" fontId="4" fillId="0" borderId="3" xfId="0" applyFont="1" applyFill="1" applyBorder="1" applyAlignment="1">
      <alignment horizontal="center" vertical="center" wrapText="1"/>
    </xf>
    <xf numFmtId="195" fontId="7" fillId="0" borderId="1" xfId="0" applyNumberFormat="1" applyFont="1" applyFill="1" applyBorder="1"/>
    <xf numFmtId="196" fontId="7" fillId="0" borderId="1" xfId="0" applyNumberFormat="1" applyFont="1" applyFill="1" applyBorder="1"/>
    <xf numFmtId="196" fontId="11" fillId="0" borderId="1" xfId="0" applyNumberFormat="1" applyFont="1" applyFill="1" applyBorder="1"/>
    <xf numFmtId="0" fontId="11" fillId="0" borderId="1" xfId="0" applyFont="1" applyFill="1" applyBorder="1"/>
    <xf numFmtId="0" fontId="7" fillId="0" borderId="1" xfId="0" applyFont="1" applyFill="1" applyBorder="1" applyAlignment="1">
      <alignment horizontal="center" wrapText="1"/>
    </xf>
    <xf numFmtId="182" fontId="7" fillId="0" borderId="1" xfId="0" applyNumberFormat="1" applyFont="1" applyFill="1" applyBorder="1"/>
    <xf numFmtId="188" fontId="11" fillId="0" borderId="1" xfId="0" applyNumberFormat="1" applyFont="1" applyFill="1" applyBorder="1"/>
    <xf numFmtId="195" fontId="7" fillId="0" borderId="0" xfId="0" applyNumberFormat="1" applyFont="1" applyFill="1"/>
    <xf numFmtId="0" fontId="7" fillId="0" borderId="0" xfId="0" applyFont="1" applyFill="1"/>
    <xf numFmtId="0" fontId="11" fillId="0" borderId="0" xfId="0" applyFont="1" applyFill="1"/>
    <xf numFmtId="0" fontId="11" fillId="0" borderId="0"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7" fillId="0" borderId="1" xfId="0" applyFont="1" applyFill="1" applyBorder="1"/>
    <xf numFmtId="188" fontId="7" fillId="0" borderId="0" xfId="0" applyNumberFormat="1" applyFont="1" applyFill="1"/>
    <xf numFmtId="182" fontId="2" fillId="0" borderId="0" xfId="0" applyNumberFormat="1" applyFont="1"/>
    <xf numFmtId="0" fontId="2" fillId="0" borderId="0" xfId="0" applyFont="1"/>
    <xf numFmtId="0" fontId="3" fillId="0" borderId="1" xfId="0" applyFont="1" applyFill="1" applyBorder="1" applyAlignment="1">
      <alignment horizontal="center" vertical="center"/>
    </xf>
    <xf numFmtId="182" fontId="3" fillId="0" borderId="1" xfId="0" applyNumberFormat="1" applyFont="1" applyFill="1" applyBorder="1"/>
    <xf numFmtId="0" fontId="7" fillId="0" borderId="5" xfId="0" applyFont="1" applyFill="1" applyBorder="1" applyAlignment="1">
      <alignment horizontal="center" vertical="center" wrapText="1"/>
    </xf>
    <xf numFmtId="0" fontId="11" fillId="0" borderId="5" xfId="0" applyFont="1" applyFill="1" applyBorder="1" applyAlignment="1">
      <alignment horizontal="center" vertical="center"/>
    </xf>
    <xf numFmtId="0" fontId="7" fillId="0" borderId="2" xfId="0" applyNumberFormat="1" applyFont="1" applyFill="1" applyBorder="1" applyAlignment="1"/>
    <xf numFmtId="182" fontId="7" fillId="0" borderId="1" xfId="0" applyNumberFormat="1" applyFont="1" applyFill="1" applyBorder="1" applyAlignment="1"/>
    <xf numFmtId="0" fontId="11" fillId="0" borderId="0" xfId="0" applyFont="1" applyFill="1" applyBorder="1"/>
    <xf numFmtId="196" fontId="11" fillId="0" borderId="0" xfId="0" applyNumberFormat="1" applyFont="1" applyFill="1" applyBorder="1"/>
    <xf numFmtId="0" fontId="2" fillId="0" borderId="1" xfId="1" applyFont="1" applyBorder="1" applyAlignment="1">
      <alignment horizontal="right" vertical="center"/>
    </xf>
    <xf numFmtId="0" fontId="3" fillId="0" borderId="1" xfId="1" applyFont="1" applyBorder="1" applyAlignment="1">
      <alignment vertical="center"/>
    </xf>
    <xf numFmtId="183" fontId="3" fillId="0" borderId="1" xfId="0" applyNumberFormat="1" applyFont="1" applyBorder="1"/>
    <xf numFmtId="183" fontId="3" fillId="0" borderId="1" xfId="0" applyNumberFormat="1" applyFont="1" applyBorder="1" applyAlignment="1">
      <alignment vertical="center"/>
    </xf>
    <xf numFmtId="0" fontId="2" fillId="0" borderId="1" xfId="1" applyFont="1" applyBorder="1" applyAlignment="1">
      <alignment vertical="center"/>
    </xf>
    <xf numFmtId="183" fontId="2" fillId="0" borderId="1" xfId="0" applyNumberFormat="1" applyFont="1" applyBorder="1" applyAlignment="1">
      <alignment vertical="center"/>
    </xf>
    <xf numFmtId="16" fontId="2" fillId="0" borderId="1" xfId="1" applyNumberFormat="1" applyFont="1" applyBorder="1" applyAlignment="1">
      <alignment horizontal="right" vertical="center"/>
    </xf>
    <xf numFmtId="0" fontId="2" fillId="0" borderId="1" xfId="1" applyFont="1" applyBorder="1" applyAlignment="1">
      <alignment horizontal="left" vertical="center" wrapText="1"/>
    </xf>
    <xf numFmtId="0" fontId="2" fillId="0" borderId="1" xfId="1" applyFont="1" applyBorder="1" applyAlignment="1">
      <alignment vertical="center" wrapText="1"/>
    </xf>
    <xf numFmtId="183" fontId="2" fillId="0" borderId="1" xfId="0" applyNumberFormat="1" applyFont="1" applyBorder="1"/>
    <xf numFmtId="49" fontId="2" fillId="0" borderId="1" xfId="1" applyNumberFormat="1" applyFont="1" applyBorder="1" applyAlignment="1">
      <alignment horizontal="right" vertical="center"/>
    </xf>
    <xf numFmtId="0" fontId="2" fillId="0" borderId="1" xfId="0" applyFont="1" applyBorder="1" applyAlignment="1">
      <alignment horizontal="justify" vertical="center" wrapText="1"/>
    </xf>
    <xf numFmtId="0" fontId="2" fillId="0" borderId="1" xfId="1" applyFont="1" applyBorder="1" applyAlignment="1">
      <alignment horizontal="justify" vertical="center" wrapText="1"/>
    </xf>
    <xf numFmtId="0" fontId="3" fillId="0" borderId="1" xfId="1" applyFont="1" applyBorder="1" applyAlignment="1">
      <alignment horizontal="right" vertical="center"/>
    </xf>
    <xf numFmtId="0" fontId="3" fillId="0" borderId="1" xfId="1" applyFont="1" applyBorder="1" applyAlignment="1">
      <alignment vertical="center" wrapText="1"/>
    </xf>
    <xf numFmtId="183" fontId="3" fillId="0" borderId="1" xfId="1" applyNumberFormat="1" applyFont="1" applyBorder="1" applyAlignment="1">
      <alignment vertical="center"/>
    </xf>
    <xf numFmtId="0" fontId="7" fillId="0" borderId="5" xfId="0" applyFont="1" applyFill="1" applyBorder="1" applyAlignment="1">
      <alignment horizontal="right" vertical="center" wrapText="1"/>
    </xf>
    <xf numFmtId="0" fontId="7" fillId="0" borderId="2" xfId="0" applyNumberFormat="1" applyFont="1" applyFill="1" applyBorder="1" applyAlignment="1">
      <alignment wrapText="1"/>
    </xf>
    <xf numFmtId="0" fontId="2" fillId="0" borderId="0" xfId="0" applyFont="1" applyAlignment="1">
      <alignment vertical="center"/>
    </xf>
    <xf numFmtId="0" fontId="5" fillId="0" borderId="0" xfId="0" applyFont="1"/>
    <xf numFmtId="0" fontId="3" fillId="0" borderId="1" xfId="1" applyFont="1" applyBorder="1" applyAlignment="1">
      <alignment horizontal="center" vertical="center"/>
    </xf>
    <xf numFmtId="0" fontId="3" fillId="0" borderId="1" xfId="1" applyFont="1" applyBorder="1" applyAlignment="1">
      <alignment horizontal="center" vertical="center" wrapText="1"/>
    </xf>
    <xf numFmtId="183" fontId="2" fillId="0" borderId="1" xfId="0" applyNumberFormat="1" applyFont="1" applyFill="1" applyBorder="1" applyAlignment="1">
      <alignment vertical="center"/>
    </xf>
    <xf numFmtId="0" fontId="2" fillId="0" borderId="1" xfId="0" applyFont="1" applyFill="1" applyBorder="1" applyAlignment="1">
      <alignment vertical="center" wrapText="1"/>
    </xf>
    <xf numFmtId="0" fontId="12" fillId="0" borderId="1" xfId="0" applyFont="1" applyFill="1" applyBorder="1" applyAlignment="1">
      <alignment vertical="center" wrapText="1"/>
    </xf>
    <xf numFmtId="182" fontId="2" fillId="0" borderId="1" xfId="0" applyNumberFormat="1" applyFont="1" applyFill="1" applyBorder="1" applyAlignment="1">
      <alignment horizontal="left" vertical="center"/>
    </xf>
    <xf numFmtId="0" fontId="7" fillId="0" borderId="4" xfId="0" applyFont="1" applyFill="1" applyBorder="1" applyAlignment="1">
      <alignment horizontal="right"/>
    </xf>
    <xf numFmtId="0" fontId="3" fillId="0" borderId="1" xfId="0" applyFont="1" applyBorder="1" applyAlignment="1">
      <alignment horizontal="center" vertical="center" wrapText="1"/>
    </xf>
    <xf numFmtId="183" fontId="3" fillId="0" borderId="3" xfId="0" applyNumberFormat="1" applyFont="1" applyBorder="1" applyAlignment="1">
      <alignment vertical="center"/>
    </xf>
    <xf numFmtId="183" fontId="2" fillId="0" borderId="0" xfId="0" applyNumberFormat="1" applyFont="1"/>
    <xf numFmtId="183" fontId="2" fillId="0" borderId="3" xfId="0" applyNumberFormat="1" applyFont="1" applyBorder="1" applyAlignment="1">
      <alignment vertical="center"/>
    </xf>
    <xf numFmtId="0" fontId="2" fillId="0" borderId="0" xfId="0" applyFont="1" applyFill="1" applyAlignment="1">
      <alignment horizontal="right"/>
    </xf>
    <xf numFmtId="0" fontId="2" fillId="0" borderId="1" xfId="0" applyFont="1" applyFill="1" applyBorder="1" applyAlignment="1">
      <alignment vertical="center"/>
    </xf>
    <xf numFmtId="0" fontId="2" fillId="0" borderId="1" xfId="0" applyFont="1" applyFill="1" applyBorder="1" applyAlignment="1">
      <alignment horizontal="left" vertical="center" wrapText="1"/>
    </xf>
    <xf numFmtId="1" fontId="2" fillId="0" borderId="1" xfId="0" applyNumberFormat="1" applyFont="1" applyFill="1" applyBorder="1" applyAlignment="1">
      <alignment horizontal="left" vertical="center" wrapText="1"/>
    </xf>
    <xf numFmtId="1" fontId="2" fillId="0" borderId="1" xfId="0" applyNumberFormat="1" applyFont="1" applyFill="1" applyBorder="1" applyAlignment="1">
      <alignment vertical="center"/>
    </xf>
    <xf numFmtId="1" fontId="2" fillId="0" borderId="1" xfId="0" applyNumberFormat="1" applyFont="1" applyFill="1" applyBorder="1" applyAlignment="1">
      <alignment vertical="center" wrapText="1"/>
    </xf>
    <xf numFmtId="182" fontId="2" fillId="0" borderId="1" xfId="0" applyNumberFormat="1" applyFont="1" applyFill="1" applyBorder="1" applyAlignment="1">
      <alignment vertical="center"/>
    </xf>
    <xf numFmtId="0" fontId="5" fillId="0" borderId="1" xfId="0" applyFont="1" applyFill="1" applyBorder="1" applyAlignment="1">
      <alignment vertical="center"/>
    </xf>
    <xf numFmtId="182" fontId="2" fillId="0" borderId="1" xfId="7" applyNumberFormat="1" applyFill="1" applyBorder="1" applyAlignment="1">
      <alignment vertical="center" wrapText="1"/>
    </xf>
    <xf numFmtId="49" fontId="15" fillId="0" borderId="1" xfId="0" applyNumberFormat="1" applyFont="1" applyFill="1" applyBorder="1" applyAlignment="1">
      <alignment vertical="center" wrapText="1"/>
    </xf>
    <xf numFmtId="182" fontId="2" fillId="0" borderId="1" xfId="7" applyNumberFormat="1" applyFill="1" applyBorder="1" applyAlignment="1">
      <alignment horizontal="left" vertical="center" wrapText="1"/>
    </xf>
    <xf numFmtId="182" fontId="2" fillId="0" borderId="1" xfId="7" applyNumberFormat="1" applyFill="1" applyBorder="1" applyAlignment="1">
      <alignment vertical="center"/>
    </xf>
    <xf numFmtId="0" fontId="2" fillId="0" borderId="1" xfId="6" applyFill="1" applyBorder="1" applyAlignment="1">
      <alignment vertical="center" wrapText="1"/>
    </xf>
    <xf numFmtId="49" fontId="2" fillId="0" borderId="1" xfId="0" applyNumberFormat="1" applyFont="1" applyFill="1" applyBorder="1" applyAlignment="1">
      <alignment vertical="center" wrapText="1"/>
    </xf>
    <xf numFmtId="0" fontId="2" fillId="0" borderId="1" xfId="2" applyFont="1" applyFill="1" applyBorder="1" applyAlignment="1">
      <alignment wrapText="1"/>
    </xf>
    <xf numFmtId="0" fontId="2" fillId="0" borderId="1" xfId="2" applyFont="1" applyFill="1" applyBorder="1" applyAlignment="1">
      <alignment horizontal="left" wrapText="1"/>
    </xf>
    <xf numFmtId="49" fontId="12" fillId="0" borderId="1" xfId="0" applyNumberFormat="1" applyFont="1" applyFill="1" applyBorder="1" applyAlignment="1">
      <alignment vertical="center" wrapText="1"/>
    </xf>
    <xf numFmtId="182" fontId="12" fillId="0" borderId="1" xfId="0" applyNumberFormat="1" applyFont="1" applyFill="1" applyBorder="1" applyAlignment="1">
      <alignment vertical="center" wrapText="1"/>
    </xf>
    <xf numFmtId="49" fontId="2" fillId="0" borderId="1" xfId="0" applyNumberFormat="1" applyFont="1" applyFill="1" applyBorder="1" applyAlignment="1">
      <alignment horizontal="left" vertical="center" wrapText="1"/>
    </xf>
    <xf numFmtId="49" fontId="12" fillId="0" borderId="1" xfId="0" applyNumberFormat="1" applyFont="1" applyFill="1" applyBorder="1" applyAlignment="1">
      <alignment horizontal="left" vertical="center" wrapText="1"/>
    </xf>
    <xf numFmtId="1" fontId="2" fillId="0" borderId="1" xfId="0" applyNumberFormat="1" applyFont="1" applyFill="1" applyBorder="1" applyAlignment="1">
      <alignment wrapText="1"/>
    </xf>
    <xf numFmtId="49" fontId="3" fillId="0" borderId="1" xfId="0" applyNumberFormat="1" applyFont="1" applyFill="1" applyBorder="1" applyAlignment="1">
      <alignment horizontal="center" vertical="center" wrapText="1"/>
    </xf>
    <xf numFmtId="0" fontId="2" fillId="0" borderId="3" xfId="0" applyFont="1" applyFill="1" applyBorder="1" applyAlignment="1">
      <alignment vertical="center" wrapText="1"/>
    </xf>
    <xf numFmtId="188" fontId="3" fillId="0" borderId="1" xfId="0" applyNumberFormat="1" applyFont="1" applyFill="1" applyBorder="1"/>
    <xf numFmtId="0" fontId="3" fillId="0" borderId="1" xfId="1" applyFont="1" applyFill="1" applyBorder="1" applyAlignment="1">
      <alignment horizontal="center" vertical="center" wrapText="1"/>
    </xf>
    <xf numFmtId="183" fontId="3" fillId="0" borderId="1" xfId="0" applyNumberFormat="1" applyFont="1" applyFill="1" applyBorder="1" applyAlignment="1">
      <alignment vertical="center"/>
    </xf>
    <xf numFmtId="183" fontId="2" fillId="0" borderId="3" xfId="0" applyNumberFormat="1" applyFont="1" applyFill="1" applyBorder="1" applyAlignment="1">
      <alignment vertical="center"/>
    </xf>
    <xf numFmtId="183" fontId="3" fillId="0" borderId="3" xfId="0" applyNumberFormat="1" applyFont="1" applyFill="1" applyBorder="1" applyAlignment="1">
      <alignment vertical="center"/>
    </xf>
    <xf numFmtId="183" fontId="3" fillId="0" borderId="1" xfId="1" applyNumberFormat="1" applyFont="1" applyFill="1" applyBorder="1" applyAlignment="1">
      <alignment vertical="center"/>
    </xf>
    <xf numFmtId="182" fontId="2" fillId="0" borderId="6" xfId="0" applyNumberFormat="1" applyFont="1" applyFill="1" applyBorder="1" applyAlignment="1">
      <alignment vertical="center"/>
    </xf>
    <xf numFmtId="182" fontId="2" fillId="0" borderId="6" xfId="0" applyNumberFormat="1" applyFont="1" applyFill="1" applyBorder="1" applyAlignment="1">
      <alignment horizontal="left" vertical="center" wrapText="1"/>
    </xf>
    <xf numFmtId="182" fontId="2" fillId="0" borderId="1" xfId="7" applyNumberFormat="1" applyFont="1" applyFill="1" applyBorder="1" applyAlignment="1">
      <alignment horizontal="left" vertical="center" wrapText="1"/>
    </xf>
    <xf numFmtId="49" fontId="2" fillId="0" borderId="6" xfId="0" applyNumberFormat="1" applyFont="1" applyFill="1" applyBorder="1" applyAlignment="1">
      <alignment horizontal="left" vertical="center" wrapText="1"/>
    </xf>
    <xf numFmtId="49" fontId="12" fillId="0" borderId="6" xfId="0" applyNumberFormat="1" applyFont="1" applyFill="1" applyBorder="1" applyAlignment="1">
      <alignment horizontal="left" vertical="center" wrapText="1"/>
    </xf>
    <xf numFmtId="182" fontId="12" fillId="0" borderId="1" xfId="0" applyNumberFormat="1" applyFont="1" applyFill="1" applyBorder="1" applyAlignment="1">
      <alignment horizontal="left" vertical="center" wrapText="1"/>
    </xf>
    <xf numFmtId="182" fontId="2" fillId="0" borderId="6" xfId="0" applyNumberFormat="1" applyFont="1" applyFill="1" applyBorder="1" applyAlignment="1">
      <alignment horizontal="left" wrapText="1"/>
    </xf>
    <xf numFmtId="0" fontId="2" fillId="0" borderId="1" xfId="0" applyFont="1" applyFill="1" applyBorder="1" applyAlignment="1">
      <alignment horizontal="left"/>
    </xf>
    <xf numFmtId="0" fontId="2" fillId="0" borderId="1" xfId="0" applyFont="1" applyBorder="1"/>
    <xf numFmtId="0" fontId="2" fillId="0" borderId="1" xfId="0" applyFont="1" applyBorder="1" applyAlignment="1">
      <alignment horizontal="left"/>
    </xf>
    <xf numFmtId="182" fontId="17" fillId="0" borderId="1" xfId="0" applyNumberFormat="1" applyFont="1" applyBorder="1" applyAlignment="1">
      <alignment horizontal="center" vertical="center"/>
    </xf>
    <xf numFmtId="0" fontId="2" fillId="0" borderId="1" xfId="0" applyFont="1" applyBorder="1" applyAlignment="1">
      <alignment horizontal="left" wrapText="1"/>
    </xf>
    <xf numFmtId="0" fontId="17" fillId="0" borderId="1" xfId="0" applyFont="1" applyBorder="1" applyAlignment="1">
      <alignment horizontal="center" vertical="center"/>
    </xf>
    <xf numFmtId="0" fontId="17" fillId="0" borderId="1" xfId="0" applyFont="1" applyBorder="1"/>
    <xf numFmtId="0" fontId="3" fillId="0" borderId="1" xfId="0" applyFont="1" applyBorder="1"/>
    <xf numFmtId="182" fontId="18" fillId="0" borderId="1" xfId="0" applyNumberFormat="1" applyFont="1" applyBorder="1" applyAlignment="1">
      <alignment horizontal="center" vertical="center"/>
    </xf>
    <xf numFmtId="0" fontId="17" fillId="0" borderId="0" xfId="0" applyFont="1"/>
    <xf numFmtId="0" fontId="2" fillId="0" borderId="0" xfId="0" applyFont="1" applyAlignment="1">
      <alignment horizontal="center"/>
    </xf>
    <xf numFmtId="0" fontId="2" fillId="0" borderId="0" xfId="0" applyFont="1" applyAlignment="1">
      <alignment horizontal="center" vertical="center"/>
    </xf>
    <xf numFmtId="0" fontId="3" fillId="0" borderId="0" xfId="0" applyFont="1" applyBorder="1" applyAlignment="1">
      <alignment horizontal="center" vertical="center" wrapText="1"/>
    </xf>
    <xf numFmtId="0" fontId="2" fillId="0" borderId="0" xfId="0" applyFont="1" applyBorder="1" applyAlignment="1">
      <alignment horizontal="center" vertical="center" wrapText="1"/>
    </xf>
    <xf numFmtId="0" fontId="2" fillId="2" borderId="0" xfId="0" applyFont="1" applyFill="1"/>
    <xf numFmtId="0" fontId="11" fillId="2" borderId="1" xfId="0" applyFont="1" applyFill="1" applyBorder="1" applyAlignment="1">
      <alignment horizontal="center" wrapText="1"/>
    </xf>
    <xf numFmtId="0" fontId="2" fillId="2" borderId="1" xfId="0" applyFont="1" applyFill="1" applyBorder="1"/>
    <xf numFmtId="0" fontId="2" fillId="2" borderId="1" xfId="0" applyFont="1" applyFill="1" applyBorder="1" applyAlignment="1">
      <alignment horizontal="right" vertical="center" wrapText="1"/>
    </xf>
    <xf numFmtId="0" fontId="2" fillId="2" borderId="1" xfId="0" applyFont="1" applyFill="1" applyBorder="1" applyAlignment="1">
      <alignment horizontal="right" vertical="center"/>
    </xf>
    <xf numFmtId="49" fontId="7" fillId="2" borderId="1" xfId="0" applyNumberFormat="1" applyFont="1" applyFill="1" applyBorder="1" applyAlignment="1">
      <alignment horizontal="right" vertical="center"/>
    </xf>
    <xf numFmtId="0" fontId="7" fillId="2" borderId="1" xfId="0" applyFont="1" applyFill="1" applyBorder="1" applyAlignment="1">
      <alignment horizontal="right" vertical="center"/>
    </xf>
    <xf numFmtId="49" fontId="2" fillId="2" borderId="1" xfId="0" applyNumberFormat="1" applyFont="1" applyFill="1" applyBorder="1" applyAlignment="1">
      <alignment horizontal="right" vertical="center"/>
    </xf>
    <xf numFmtId="0" fontId="8" fillId="2" borderId="1" xfId="0" applyFont="1" applyFill="1" applyBorder="1" applyAlignment="1">
      <alignment horizontal="right" vertical="center"/>
    </xf>
    <xf numFmtId="0" fontId="18" fillId="0" borderId="1" xfId="0" applyFont="1" applyBorder="1" applyAlignment="1">
      <alignment horizontal="center"/>
    </xf>
    <xf numFmtId="0" fontId="2" fillId="3" borderId="1" xfId="0" applyFont="1" applyFill="1" applyBorder="1"/>
    <xf numFmtId="0" fontId="8" fillId="3" borderId="1" xfId="0" applyFont="1" applyFill="1" applyBorder="1" applyAlignment="1">
      <alignment horizontal="left" vertical="center"/>
    </xf>
    <xf numFmtId="182" fontId="8" fillId="3" borderId="1" xfId="0" applyNumberFormat="1" applyFont="1" applyFill="1" applyBorder="1"/>
    <xf numFmtId="0" fontId="8" fillId="3" borderId="1" xfId="0" applyFont="1" applyFill="1" applyBorder="1" applyAlignment="1">
      <alignment horizontal="center"/>
    </xf>
    <xf numFmtId="0" fontId="8" fillId="3" borderId="1" xfId="0" applyFont="1" applyFill="1" applyBorder="1" applyAlignment="1">
      <alignment wrapText="1"/>
    </xf>
    <xf numFmtId="183" fontId="8" fillId="3" borderId="1" xfId="0" applyNumberFormat="1" applyFont="1" applyFill="1" applyBorder="1"/>
    <xf numFmtId="0" fontId="5" fillId="0" borderId="0" xfId="0" applyFont="1" applyFill="1"/>
    <xf numFmtId="0" fontId="3" fillId="0" borderId="0" xfId="1" applyFont="1" applyAlignment="1">
      <alignment horizontal="center" wrapText="1"/>
    </xf>
    <xf numFmtId="0" fontId="14" fillId="0" borderId="0" xfId="1" applyFont="1" applyAlignment="1">
      <alignment horizontal="right"/>
    </xf>
    <xf numFmtId="182" fontId="2" fillId="0" borderId="3" xfId="0" applyNumberFormat="1" applyFont="1" applyFill="1" applyBorder="1" applyAlignment="1">
      <alignment horizontal="left" vertical="center" wrapText="1"/>
    </xf>
    <xf numFmtId="182" fontId="2" fillId="0" borderId="7" xfId="0" applyNumberFormat="1" applyFont="1" applyFill="1" applyBorder="1" applyAlignment="1">
      <alignment horizontal="left" vertical="center" wrapText="1"/>
    </xf>
    <xf numFmtId="182" fontId="2" fillId="0" borderId="5" xfId="0" applyNumberFormat="1"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5" xfId="0" applyFont="1" applyFill="1" applyBorder="1" applyAlignment="1">
      <alignment horizontal="left" vertical="center" wrapText="1"/>
    </xf>
    <xf numFmtId="0" fontId="2" fillId="0" borderId="3" xfId="2" applyFont="1" applyFill="1" applyBorder="1" applyAlignment="1">
      <alignment horizontal="left" vertical="center" wrapText="1"/>
    </xf>
    <xf numFmtId="0" fontId="2" fillId="0" borderId="7" xfId="2" applyFont="1" applyFill="1" applyBorder="1" applyAlignment="1">
      <alignment horizontal="left" vertical="center" wrapText="1"/>
    </xf>
    <xf numFmtId="0" fontId="2" fillId="0" borderId="5" xfId="2" applyFont="1" applyFill="1" applyBorder="1" applyAlignment="1">
      <alignment horizontal="left" vertical="center" wrapText="1"/>
    </xf>
    <xf numFmtId="0" fontId="4" fillId="0" borderId="3"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0" xfId="0" applyFont="1" applyFill="1" applyAlignment="1">
      <alignment horizontal="right"/>
    </xf>
    <xf numFmtId="0" fontId="10" fillId="0" borderId="0" xfId="0" applyFont="1" applyFill="1" applyAlignment="1">
      <alignment horizontal="center" vertical="center" wrapText="1"/>
    </xf>
    <xf numFmtId="0" fontId="3" fillId="2" borderId="3"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3"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2" xfId="0" applyFont="1" applyFill="1" applyBorder="1" applyAlignment="1">
      <alignment horizontal="center"/>
    </xf>
    <xf numFmtId="0" fontId="6" fillId="0" borderId="6" xfId="0" applyFont="1" applyFill="1" applyBorder="1" applyAlignment="1">
      <alignment horizontal="center"/>
    </xf>
    <xf numFmtId="0" fontId="2" fillId="0" borderId="7"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5" xfId="0" applyFont="1" applyFill="1" applyBorder="1" applyAlignment="1">
      <alignment horizontal="left" vertical="center" wrapText="1"/>
    </xf>
    <xf numFmtId="1" fontId="2" fillId="0" borderId="3" xfId="0" applyNumberFormat="1" applyFont="1" applyFill="1" applyBorder="1" applyAlignment="1">
      <alignment horizontal="left" vertical="center"/>
    </xf>
    <xf numFmtId="1" fontId="2" fillId="0" borderId="7" xfId="0" applyNumberFormat="1" applyFont="1" applyFill="1" applyBorder="1" applyAlignment="1">
      <alignment horizontal="left" vertical="center"/>
    </xf>
    <xf numFmtId="1" fontId="2" fillId="0" borderId="5" xfId="0" applyNumberFormat="1" applyFont="1" applyFill="1" applyBorder="1" applyAlignment="1">
      <alignment horizontal="left" vertical="center"/>
    </xf>
    <xf numFmtId="0" fontId="3" fillId="0" borderId="0" xfId="0" applyFont="1" applyFill="1" applyAlignment="1">
      <alignment horizontal="center" wrapText="1"/>
    </xf>
    <xf numFmtId="0" fontId="3" fillId="2"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center"/>
    </xf>
    <xf numFmtId="0" fontId="2" fillId="0" borderId="3" xfId="0" applyFont="1" applyFill="1" applyBorder="1" applyAlignment="1">
      <alignment horizontal="left" wrapText="1"/>
    </xf>
    <xf numFmtId="0" fontId="2" fillId="0" borderId="5" xfId="0" applyFont="1" applyFill="1" applyBorder="1" applyAlignment="1">
      <alignment horizontal="left" wrapText="1"/>
    </xf>
    <xf numFmtId="0" fontId="3" fillId="0" borderId="0" xfId="0" applyFont="1" applyBorder="1" applyAlignment="1">
      <alignment horizontal="center" vertical="center" wrapText="1"/>
    </xf>
    <xf numFmtId="0" fontId="2" fillId="0" borderId="1" xfId="0" applyFont="1" applyBorder="1" applyAlignment="1">
      <alignment horizontal="center" wrapText="1"/>
    </xf>
    <xf numFmtId="0" fontId="2" fillId="0" borderId="1" xfId="0" applyFont="1" applyBorder="1" applyAlignment="1">
      <alignment horizontal="center" vertical="center" wrapText="1"/>
    </xf>
    <xf numFmtId="0" fontId="2" fillId="0" borderId="0" xfId="0" applyFont="1" applyAlignment="1">
      <alignment horizontal="center"/>
    </xf>
    <xf numFmtId="0" fontId="7" fillId="0" borderId="3"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11" fillId="0" borderId="3" xfId="0" applyFont="1" applyFill="1" applyBorder="1" applyAlignment="1">
      <alignment horizontal="center" vertical="center"/>
    </xf>
    <xf numFmtId="0" fontId="11" fillId="0" borderId="7" xfId="0" applyFont="1" applyFill="1" applyBorder="1" applyAlignment="1">
      <alignment horizontal="center" vertical="center"/>
    </xf>
    <xf numFmtId="0" fontId="11" fillId="0" borderId="5" xfId="0" applyFont="1" applyFill="1" applyBorder="1" applyAlignment="1">
      <alignment horizontal="center" vertical="center"/>
    </xf>
    <xf numFmtId="0" fontId="7" fillId="0" borderId="2" xfId="0" applyFont="1" applyFill="1" applyBorder="1" applyAlignment="1">
      <alignment horizontal="center"/>
    </xf>
    <xf numFmtId="0" fontId="7" fillId="0" borderId="6" xfId="0" applyFont="1" applyFill="1" applyBorder="1" applyAlignment="1">
      <alignment horizontal="center"/>
    </xf>
    <xf numFmtId="0" fontId="7" fillId="0" borderId="1" xfId="0" applyFont="1" applyFill="1" applyBorder="1" applyAlignment="1">
      <alignment horizontal="center"/>
    </xf>
    <xf numFmtId="0" fontId="7" fillId="0" borderId="8" xfId="0" applyFont="1" applyFill="1" applyBorder="1" applyAlignment="1">
      <alignment horizontal="center" wrapText="1"/>
    </xf>
    <xf numFmtId="0" fontId="7" fillId="0" borderId="9" xfId="0" applyFont="1" applyFill="1" applyBorder="1" applyAlignment="1">
      <alignment horizontal="center" wrapText="1"/>
    </xf>
    <xf numFmtId="0" fontId="7" fillId="0" borderId="1" xfId="0" applyFont="1" applyFill="1" applyBorder="1" applyAlignment="1">
      <alignment horizontal="center" wrapText="1"/>
    </xf>
    <xf numFmtId="0" fontId="3" fillId="0" borderId="0" xfId="0" applyFont="1" applyFill="1" applyBorder="1" applyAlignment="1">
      <alignment horizontal="center" vertical="center" wrapText="1"/>
    </xf>
    <xf numFmtId="0" fontId="7" fillId="0" borderId="0" xfId="0" applyFont="1" applyFill="1" applyAlignment="1">
      <alignment horizontal="right"/>
    </xf>
    <xf numFmtId="0" fontId="3" fillId="0" borderId="0" xfId="0" applyFont="1" applyFill="1" applyAlignment="1">
      <alignment horizontal="center" vertical="center" wrapText="1"/>
    </xf>
    <xf numFmtId="0" fontId="3" fillId="0" borderId="0" xfId="0" applyFont="1" applyFill="1" applyBorder="1" applyAlignment="1">
      <alignment horizontal="center" vertical="center"/>
    </xf>
    <xf numFmtId="0" fontId="11" fillId="0" borderId="0" xfId="0" applyFont="1" applyFill="1" applyAlignment="1">
      <alignment horizontal="center" wrapText="1"/>
    </xf>
  </cellXfs>
  <cellStyles count="8">
    <cellStyle name="Įprastas" xfId="0" builtinId="0"/>
    <cellStyle name="Įprastas 2" xfId="1"/>
    <cellStyle name="Įprastas 3" xfId="2"/>
    <cellStyle name="Įprastas 4" xfId="3"/>
    <cellStyle name="Kablelis" xfId="4" builtinId="3"/>
    <cellStyle name="Kablelis 2" xfId="5"/>
    <cellStyle name="Normal_biudžetas 6_2009 m 02 men biudzetas." xfId="6"/>
    <cellStyle name="Normal_Sheet1_2009 m 02 men biudzetas." xfId="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styles" Target="styles.xml"/><Relationship Id="rId3" Type="http://purl.oclc.org/ooxml/officeDocument/relationships/worksheet" Target="worksheets/sheet3.xml"/><Relationship Id="rId7" Type="http://purl.oclc.org/ooxml/officeDocument/relationships/theme" Target="theme/theme1.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worksheet" Target="worksheets/sheet6.xml"/><Relationship Id="rId5" Type="http://purl.oclc.org/ooxml/officeDocument/relationships/worksheet" Target="worksheets/sheet5.xml"/><Relationship Id="rId10" Type="http://purl.oclc.org/ooxml/officeDocument/relationships/calcChain" Target="calcChain.xml"/><Relationship Id="rId4" Type="http://purl.oclc.org/ooxml/officeDocument/relationships/worksheet" Target="worksheets/sheet4.xml"/><Relationship Id="rId9" Type="http://purl.oclc.org/ooxml/officeDocument/relationships/sharedStrings" Target="sharedStrings.xml"/></Relationships>
</file>

<file path=xl/theme/theme1.xml><?xml version="1.0" encoding="utf-8"?>
<a:theme xmlns:a="http://purl.oclc.org/ooxml/drawingml/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1" Type="http://purl.oclc.org/ooxml/officeDocument/relationships/printerSettings" Target="../printerSettings/printerSettings4.bin"/></Relationships>
</file>

<file path=xl/worksheets/_rels/sheet5.xml.rels><?xml version="1.0" encoding="UTF-8" standalone="yes"?>
<Relationships xmlns="http://schemas.openxmlformats.org/package/2006/relationships"><Relationship Id="rId1" Type="http://purl.oclc.org/ooxml/officeDocument/relationships/printerSettings" Target="../printerSettings/printerSettings5.bin"/></Relationships>
</file>

<file path=xl/worksheets/_rels/sheet6.xml.rels><?xml version="1.0" encoding="UTF-8" standalone="yes"?>
<Relationships xmlns="http://schemas.openxmlformats.org/package/2006/relationships"><Relationship Id="rId1" Type="http://purl.oclc.org/ooxml/officeDocument/relationships/printerSettings" Target="../printerSettings/printerSettings6.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L113"/>
  <sheetViews>
    <sheetView tabSelected="1" workbookViewId="0">
      <selection activeCell="F74" sqref="F74"/>
    </sheetView>
  </sheetViews>
  <sheetFormatPr defaultRowHeight="13.2" x14ac:dyDescent="0.25"/>
  <cols>
    <col min="1" max="1" width="6.33203125" style="81" customWidth="1"/>
    <col min="2" max="2" width="59.88671875" style="54" customWidth="1"/>
    <col min="3" max="3" width="10.109375" style="1" customWidth="1"/>
    <col min="4" max="4" width="9.6640625" style="54" customWidth="1"/>
    <col min="5" max="5" width="12.6640625" style="54" customWidth="1"/>
    <col min="6" max="6" width="30.5546875" style="1" customWidth="1"/>
    <col min="7" max="16384" width="8.88671875" style="82"/>
  </cols>
  <sheetData>
    <row r="1" spans="1:8" s="54" customFormat="1" x14ac:dyDescent="0.25">
      <c r="A1" s="81"/>
      <c r="C1" s="1"/>
      <c r="F1" s="22" t="s">
        <v>132</v>
      </c>
    </row>
    <row r="2" spans="1:8" s="54" customFormat="1" x14ac:dyDescent="0.25">
      <c r="A2" s="81"/>
      <c r="C2" s="1"/>
      <c r="F2" s="1"/>
    </row>
    <row r="3" spans="1:8" s="54" customFormat="1" ht="26.25" customHeight="1" x14ac:dyDescent="0.25">
      <c r="A3" s="161" t="s">
        <v>440</v>
      </c>
      <c r="B3" s="161"/>
      <c r="C3" s="161"/>
      <c r="D3" s="161"/>
      <c r="E3" s="161"/>
      <c r="F3" s="161"/>
    </row>
    <row r="4" spans="1:8" ht="15.6" x14ac:dyDescent="0.3">
      <c r="A4" s="162"/>
      <c r="B4" s="162"/>
      <c r="C4" s="162"/>
      <c r="F4" s="94" t="s">
        <v>42</v>
      </c>
    </row>
    <row r="5" spans="1:8" s="81" customFormat="1" ht="26.4" x14ac:dyDescent="0.25">
      <c r="A5" s="64" t="s">
        <v>0</v>
      </c>
      <c r="B5" s="83" t="s">
        <v>89</v>
      </c>
      <c r="C5" s="118" t="s">
        <v>291</v>
      </c>
      <c r="D5" s="84" t="s">
        <v>292</v>
      </c>
      <c r="E5" s="90" t="s">
        <v>133</v>
      </c>
      <c r="F5" s="55" t="s">
        <v>3</v>
      </c>
    </row>
    <row r="6" spans="1:8" x14ac:dyDescent="0.25">
      <c r="A6" s="63">
        <v>1</v>
      </c>
      <c r="B6" s="64" t="s">
        <v>191</v>
      </c>
      <c r="C6" s="19">
        <f>+C7+C8+C9+C13</f>
        <v>37259.199999999997</v>
      </c>
      <c r="D6" s="65">
        <f>+D7+D8+D9+D13</f>
        <v>36945</v>
      </c>
      <c r="E6" s="91">
        <f t="shared" ref="E6:E15" si="0">+C6-D6</f>
        <v>314.19999999999709</v>
      </c>
      <c r="F6" s="95"/>
      <c r="H6" s="92"/>
    </row>
    <row r="7" spans="1:8" hidden="1" x14ac:dyDescent="0.25">
      <c r="A7" s="63">
        <v>2</v>
      </c>
      <c r="B7" s="64" t="s">
        <v>90</v>
      </c>
      <c r="C7" s="119">
        <f>33430+844</f>
        <v>34274</v>
      </c>
      <c r="D7" s="66">
        <f>33430+844</f>
        <v>34274</v>
      </c>
      <c r="E7" s="91">
        <f t="shared" si="0"/>
        <v>0</v>
      </c>
      <c r="F7" s="96"/>
      <c r="H7" s="54"/>
    </row>
    <row r="8" spans="1:8" ht="26.4" hidden="1" x14ac:dyDescent="0.25">
      <c r="A8" s="63">
        <v>3</v>
      </c>
      <c r="B8" s="77" t="s">
        <v>192</v>
      </c>
      <c r="C8" s="119">
        <v>61</v>
      </c>
      <c r="D8" s="66">
        <v>61</v>
      </c>
      <c r="E8" s="91">
        <f t="shared" si="0"/>
        <v>0</v>
      </c>
      <c r="F8" s="95"/>
      <c r="H8" s="54"/>
    </row>
    <row r="9" spans="1:8" x14ac:dyDescent="0.25">
      <c r="A9" s="63">
        <v>4</v>
      </c>
      <c r="B9" s="64" t="s">
        <v>193</v>
      </c>
      <c r="C9" s="119">
        <f>+C10+C12+C11</f>
        <v>2729.2</v>
      </c>
      <c r="D9" s="66">
        <f>+D10+D12+D11</f>
        <v>2415</v>
      </c>
      <c r="E9" s="91">
        <f t="shared" si="0"/>
        <v>314.19999999999982</v>
      </c>
      <c r="F9" s="95"/>
      <c r="H9" s="54"/>
    </row>
    <row r="10" spans="1:8" hidden="1" x14ac:dyDescent="0.25">
      <c r="A10" s="63">
        <v>5</v>
      </c>
      <c r="B10" s="67" t="s">
        <v>91</v>
      </c>
      <c r="C10" s="85">
        <v>900</v>
      </c>
      <c r="D10" s="68">
        <v>900</v>
      </c>
      <c r="E10" s="93">
        <f t="shared" si="0"/>
        <v>0</v>
      </c>
      <c r="F10" s="95"/>
      <c r="H10" s="54"/>
    </row>
    <row r="11" spans="1:8" hidden="1" x14ac:dyDescent="0.25">
      <c r="A11" s="63">
        <v>6</v>
      </c>
      <c r="B11" s="67" t="s">
        <v>92</v>
      </c>
      <c r="C11" s="85">
        <v>15</v>
      </c>
      <c r="D11" s="68">
        <v>15</v>
      </c>
      <c r="E11" s="93">
        <f t="shared" si="0"/>
        <v>0</v>
      </c>
      <c r="F11" s="95"/>
      <c r="H11" s="54"/>
    </row>
    <row r="12" spans="1:8" ht="26.4" x14ac:dyDescent="0.25">
      <c r="A12" s="63">
        <v>7</v>
      </c>
      <c r="B12" s="67" t="s">
        <v>142</v>
      </c>
      <c r="C12" s="85">
        <f>1500+314.2</f>
        <v>1814.2</v>
      </c>
      <c r="D12" s="68">
        <v>1500</v>
      </c>
      <c r="E12" s="93">
        <f t="shared" si="0"/>
        <v>314.20000000000005</v>
      </c>
      <c r="F12" s="86" t="s">
        <v>405</v>
      </c>
      <c r="H12" s="54"/>
    </row>
    <row r="13" spans="1:8" hidden="1" x14ac:dyDescent="0.25">
      <c r="A13" s="63">
        <v>8</v>
      </c>
      <c r="B13" s="64" t="s">
        <v>194</v>
      </c>
      <c r="C13" s="19">
        <f>+C14</f>
        <v>195</v>
      </c>
      <c r="D13" s="65">
        <f>+D14</f>
        <v>195</v>
      </c>
      <c r="E13" s="91">
        <f t="shared" si="0"/>
        <v>0</v>
      </c>
      <c r="F13" s="95"/>
      <c r="H13" s="54"/>
    </row>
    <row r="14" spans="1:8" hidden="1" x14ac:dyDescent="0.25">
      <c r="A14" s="63">
        <v>9</v>
      </c>
      <c r="B14" s="67" t="s">
        <v>93</v>
      </c>
      <c r="C14" s="85">
        <v>195</v>
      </c>
      <c r="D14" s="68">
        <v>195</v>
      </c>
      <c r="E14" s="93">
        <f t="shared" si="0"/>
        <v>0</v>
      </c>
      <c r="F14" s="95"/>
      <c r="H14" s="54"/>
    </row>
    <row r="15" spans="1:8" x14ac:dyDescent="0.25">
      <c r="A15" s="63">
        <v>10</v>
      </c>
      <c r="B15" s="64" t="s">
        <v>195</v>
      </c>
      <c r="C15" s="19">
        <f>+C19+C48+C16</f>
        <v>32628.1</v>
      </c>
      <c r="D15" s="65">
        <f>+D19+D48+D16</f>
        <v>31148.5</v>
      </c>
      <c r="E15" s="91">
        <f t="shared" si="0"/>
        <v>1479.5999999999985</v>
      </c>
      <c r="F15" s="95"/>
      <c r="H15" s="54"/>
    </row>
    <row r="16" spans="1:8" ht="26.4" x14ac:dyDescent="0.25">
      <c r="A16" s="63">
        <v>11</v>
      </c>
      <c r="B16" s="77" t="s">
        <v>196</v>
      </c>
      <c r="C16" s="19">
        <f>+C17+C18</f>
        <v>1941.8</v>
      </c>
      <c r="D16" s="65">
        <f>+D17+D18</f>
        <v>1247.8999999999999</v>
      </c>
      <c r="E16" s="91">
        <f>+C16-D16</f>
        <v>693.90000000000009</v>
      </c>
      <c r="F16" s="95"/>
      <c r="H16" s="54"/>
    </row>
    <row r="17" spans="1:8" ht="26.4" x14ac:dyDescent="0.25">
      <c r="A17" s="63" t="s">
        <v>185</v>
      </c>
      <c r="B17" s="71" t="s">
        <v>158</v>
      </c>
      <c r="C17" s="85">
        <f>924.8+12+20.2+25+11.8+242.3+652.4</f>
        <v>1888.5</v>
      </c>
      <c r="D17" s="68">
        <f>924.8+12+20.2+25+11.8+242.3</f>
        <v>1236.0999999999999</v>
      </c>
      <c r="E17" s="93">
        <f>+C17-D17</f>
        <v>652.40000000000009</v>
      </c>
      <c r="F17" s="166" t="s">
        <v>406</v>
      </c>
      <c r="H17" s="54"/>
    </row>
    <row r="18" spans="1:8" ht="26.4" x14ac:dyDescent="0.25">
      <c r="A18" s="63" t="s">
        <v>197</v>
      </c>
      <c r="B18" s="71" t="s">
        <v>159</v>
      </c>
      <c r="C18" s="85">
        <f>287.7+1.3-136.2-141+41.5</f>
        <v>53.300000000000011</v>
      </c>
      <c r="D18" s="68">
        <f>287.7+1.3-136.2-141</f>
        <v>11.800000000000011</v>
      </c>
      <c r="E18" s="93">
        <f t="shared" ref="E18:E80" si="1">+C18-D18</f>
        <v>41.5</v>
      </c>
      <c r="F18" s="167"/>
      <c r="H18" s="54"/>
    </row>
    <row r="19" spans="1:8" x14ac:dyDescent="0.25">
      <c r="A19" s="63">
        <v>12</v>
      </c>
      <c r="B19" s="64" t="s">
        <v>198</v>
      </c>
      <c r="C19" s="119">
        <f>+C20+C45+C46</f>
        <v>23510.6</v>
      </c>
      <c r="D19" s="66">
        <f>+D20+D45+D46</f>
        <v>23291.3</v>
      </c>
      <c r="E19" s="91">
        <f t="shared" si="1"/>
        <v>219.29999999999927</v>
      </c>
      <c r="F19" s="95"/>
      <c r="H19" s="54"/>
    </row>
    <row r="20" spans="1:8" x14ac:dyDescent="0.25">
      <c r="A20" s="63">
        <v>13</v>
      </c>
      <c r="B20" s="67" t="s">
        <v>199</v>
      </c>
      <c r="C20" s="85">
        <f>SUM(C21:C44)</f>
        <v>5940.0000000000009</v>
      </c>
      <c r="D20" s="68">
        <f>SUM(D21:D44)</f>
        <v>5867.0000000000009</v>
      </c>
      <c r="E20" s="93">
        <f t="shared" si="1"/>
        <v>73</v>
      </c>
      <c r="F20" s="95"/>
      <c r="H20" s="54"/>
    </row>
    <row r="21" spans="1:8" hidden="1" x14ac:dyDescent="0.25">
      <c r="A21" s="69" t="s">
        <v>139</v>
      </c>
      <c r="B21" s="67" t="s">
        <v>103</v>
      </c>
      <c r="C21" s="85">
        <v>30.1</v>
      </c>
      <c r="D21" s="68">
        <v>30.1</v>
      </c>
      <c r="E21" s="93">
        <f t="shared" si="1"/>
        <v>0</v>
      </c>
      <c r="F21" s="95"/>
      <c r="H21" s="54"/>
    </row>
    <row r="22" spans="1:8" ht="43.5" hidden="1" customHeight="1" x14ac:dyDescent="0.25">
      <c r="A22" s="63" t="s">
        <v>200</v>
      </c>
      <c r="B22" s="67" t="s">
        <v>104</v>
      </c>
      <c r="C22" s="85">
        <v>8.5</v>
      </c>
      <c r="D22" s="68">
        <v>8.5</v>
      </c>
      <c r="E22" s="93">
        <f t="shared" si="1"/>
        <v>0</v>
      </c>
      <c r="F22" s="86"/>
      <c r="H22" s="54"/>
    </row>
    <row r="23" spans="1:8" hidden="1" x14ac:dyDescent="0.25">
      <c r="A23" s="69" t="s">
        <v>201</v>
      </c>
      <c r="B23" s="67" t="s">
        <v>105</v>
      </c>
      <c r="C23" s="85">
        <f>374.4+23.7-10.2</f>
        <v>387.9</v>
      </c>
      <c r="D23" s="68">
        <f>374.4+23.7-10.2</f>
        <v>387.9</v>
      </c>
      <c r="E23" s="93">
        <f t="shared" si="1"/>
        <v>0</v>
      </c>
      <c r="F23" s="97"/>
      <c r="H23" s="54"/>
    </row>
    <row r="24" spans="1:8" ht="45" hidden="1" customHeight="1" x14ac:dyDescent="0.25">
      <c r="A24" s="63" t="s">
        <v>202</v>
      </c>
      <c r="B24" s="67" t="s">
        <v>106</v>
      </c>
      <c r="C24" s="85">
        <f>797.6+70.7</f>
        <v>868.30000000000007</v>
      </c>
      <c r="D24" s="68">
        <f>797.6+70.7</f>
        <v>868.30000000000007</v>
      </c>
      <c r="E24" s="93">
        <f t="shared" si="1"/>
        <v>0</v>
      </c>
      <c r="F24" s="97"/>
      <c r="H24" s="54"/>
    </row>
    <row r="25" spans="1:8" ht="30.6" customHeight="1" x14ac:dyDescent="0.25">
      <c r="A25" s="69" t="s">
        <v>203</v>
      </c>
      <c r="B25" s="67" t="s">
        <v>107</v>
      </c>
      <c r="C25" s="85">
        <f>882.7+828.8+60.6+100+55+73</f>
        <v>2000.1</v>
      </c>
      <c r="D25" s="68">
        <f>882.7+828.8+60.6+100+55</f>
        <v>1927.1</v>
      </c>
      <c r="E25" s="93">
        <f t="shared" si="1"/>
        <v>73</v>
      </c>
      <c r="F25" s="97" t="s">
        <v>375</v>
      </c>
      <c r="H25" s="54"/>
    </row>
    <row r="26" spans="1:8" hidden="1" x14ac:dyDescent="0.25">
      <c r="A26" s="63" t="s">
        <v>204</v>
      </c>
      <c r="B26" s="67" t="s">
        <v>108</v>
      </c>
      <c r="C26" s="85">
        <f>19.8+0.2</f>
        <v>20</v>
      </c>
      <c r="D26" s="68">
        <f>19.8+0.2</f>
        <v>20</v>
      </c>
      <c r="E26" s="93">
        <f t="shared" si="1"/>
        <v>0</v>
      </c>
      <c r="F26" s="98"/>
      <c r="H26" s="54"/>
    </row>
    <row r="27" spans="1:8" ht="26.4" hidden="1" x14ac:dyDescent="0.25">
      <c r="A27" s="69" t="s">
        <v>205</v>
      </c>
      <c r="B27" s="71" t="s">
        <v>109</v>
      </c>
      <c r="C27" s="85">
        <v>8.9</v>
      </c>
      <c r="D27" s="68">
        <v>8.9</v>
      </c>
      <c r="E27" s="93">
        <f t="shared" si="1"/>
        <v>0</v>
      </c>
      <c r="F27" s="95"/>
      <c r="H27" s="54"/>
    </row>
    <row r="28" spans="1:8" hidden="1" x14ac:dyDescent="0.25">
      <c r="A28" s="63" t="s">
        <v>206</v>
      </c>
      <c r="B28" s="70" t="s">
        <v>143</v>
      </c>
      <c r="C28" s="85">
        <f>139.1+14</f>
        <v>153.1</v>
      </c>
      <c r="D28" s="68">
        <f>139.1+14</f>
        <v>153.1</v>
      </c>
      <c r="E28" s="93">
        <f t="shared" si="1"/>
        <v>0</v>
      </c>
      <c r="F28" s="99"/>
      <c r="H28" s="54"/>
    </row>
    <row r="29" spans="1:8" hidden="1" x14ac:dyDescent="0.25">
      <c r="A29" s="69" t="s">
        <v>207</v>
      </c>
      <c r="B29" s="70" t="s">
        <v>144</v>
      </c>
      <c r="C29" s="85">
        <v>33.700000000000003</v>
      </c>
      <c r="D29" s="68">
        <v>33.700000000000003</v>
      </c>
      <c r="E29" s="93">
        <f t="shared" si="1"/>
        <v>0</v>
      </c>
      <c r="F29" s="95"/>
      <c r="H29" s="54"/>
    </row>
    <row r="30" spans="1:8" hidden="1" x14ac:dyDescent="0.25">
      <c r="A30" s="63" t="s">
        <v>208</v>
      </c>
      <c r="B30" s="70" t="s">
        <v>110</v>
      </c>
      <c r="C30" s="85">
        <v>14.5</v>
      </c>
      <c r="D30" s="68">
        <v>14.5</v>
      </c>
      <c r="E30" s="93">
        <f t="shared" si="1"/>
        <v>0</v>
      </c>
      <c r="F30" s="95"/>
      <c r="H30" s="54"/>
    </row>
    <row r="31" spans="1:8" hidden="1" x14ac:dyDescent="0.25">
      <c r="A31" s="69" t="s">
        <v>209</v>
      </c>
      <c r="B31" s="70" t="s">
        <v>111</v>
      </c>
      <c r="C31" s="85">
        <v>0.8</v>
      </c>
      <c r="D31" s="68">
        <v>0.8</v>
      </c>
      <c r="E31" s="93">
        <f t="shared" si="1"/>
        <v>0</v>
      </c>
      <c r="F31" s="98"/>
      <c r="H31" s="54"/>
    </row>
    <row r="32" spans="1:8" hidden="1" x14ac:dyDescent="0.25">
      <c r="A32" s="63" t="s">
        <v>210</v>
      </c>
      <c r="B32" s="70" t="s">
        <v>112</v>
      </c>
      <c r="C32" s="85">
        <v>46.5</v>
      </c>
      <c r="D32" s="68">
        <v>46.5</v>
      </c>
      <c r="E32" s="93">
        <f t="shared" si="1"/>
        <v>0</v>
      </c>
      <c r="F32" s="95"/>
      <c r="H32" s="54"/>
    </row>
    <row r="33" spans="1:12" hidden="1" x14ac:dyDescent="0.25">
      <c r="A33" s="69" t="s">
        <v>211</v>
      </c>
      <c r="B33" s="70" t="s">
        <v>113</v>
      </c>
      <c r="C33" s="85">
        <v>1176.9000000000001</v>
      </c>
      <c r="D33" s="68">
        <v>1176.9000000000001</v>
      </c>
      <c r="E33" s="93">
        <f t="shared" si="1"/>
        <v>0</v>
      </c>
      <c r="F33" s="95"/>
      <c r="H33" s="54"/>
    </row>
    <row r="34" spans="1:12" ht="26.4" hidden="1" x14ac:dyDescent="0.25">
      <c r="A34" s="63" t="s">
        <v>212</v>
      </c>
      <c r="B34" s="70" t="s">
        <v>114</v>
      </c>
      <c r="C34" s="85">
        <v>6.8</v>
      </c>
      <c r="D34" s="68">
        <v>6.8</v>
      </c>
      <c r="E34" s="93">
        <f t="shared" si="1"/>
        <v>0</v>
      </c>
      <c r="F34" s="85"/>
      <c r="H34" s="54"/>
    </row>
    <row r="35" spans="1:12" hidden="1" x14ac:dyDescent="0.25">
      <c r="A35" s="69" t="s">
        <v>213</v>
      </c>
      <c r="B35" s="70" t="s">
        <v>115</v>
      </c>
      <c r="C35" s="85">
        <v>190.7</v>
      </c>
      <c r="D35" s="68">
        <v>190.7</v>
      </c>
      <c r="E35" s="93">
        <f t="shared" si="1"/>
        <v>0</v>
      </c>
      <c r="F35" s="95"/>
      <c r="H35" s="54"/>
    </row>
    <row r="36" spans="1:12" hidden="1" x14ac:dyDescent="0.25">
      <c r="A36" s="63" t="s">
        <v>214</v>
      </c>
      <c r="B36" s="67" t="s">
        <v>116</v>
      </c>
      <c r="C36" s="85">
        <v>358</v>
      </c>
      <c r="D36" s="68">
        <v>358</v>
      </c>
      <c r="E36" s="93">
        <f t="shared" si="1"/>
        <v>0</v>
      </c>
      <c r="F36" s="95"/>
      <c r="H36" s="54"/>
    </row>
    <row r="37" spans="1:12" ht="26.4" hidden="1" x14ac:dyDescent="0.25">
      <c r="A37" s="69" t="s">
        <v>215</v>
      </c>
      <c r="B37" s="71" t="s">
        <v>216</v>
      </c>
      <c r="C37" s="85">
        <v>0.3</v>
      </c>
      <c r="D37" s="68">
        <v>0.3</v>
      </c>
      <c r="E37" s="93">
        <f t="shared" si="1"/>
        <v>0</v>
      </c>
      <c r="F37" s="95"/>
      <c r="H37" s="54"/>
    </row>
    <row r="38" spans="1:12" hidden="1" x14ac:dyDescent="0.25">
      <c r="A38" s="63" t="s">
        <v>217</v>
      </c>
      <c r="B38" s="67" t="s">
        <v>117</v>
      </c>
      <c r="C38" s="85">
        <v>22.1</v>
      </c>
      <c r="D38" s="68">
        <v>22.1</v>
      </c>
      <c r="E38" s="93">
        <f t="shared" si="1"/>
        <v>0</v>
      </c>
      <c r="F38" s="95"/>
      <c r="H38" s="54"/>
    </row>
    <row r="39" spans="1:12" hidden="1" x14ac:dyDescent="0.25">
      <c r="A39" s="69" t="s">
        <v>218</v>
      </c>
      <c r="B39" s="67" t="s">
        <v>118</v>
      </c>
      <c r="C39" s="85">
        <v>46.7</v>
      </c>
      <c r="D39" s="68">
        <v>46.7</v>
      </c>
      <c r="E39" s="93">
        <f t="shared" si="1"/>
        <v>0</v>
      </c>
      <c r="F39" s="95"/>
      <c r="H39" s="54"/>
    </row>
    <row r="40" spans="1:12" hidden="1" x14ac:dyDescent="0.25">
      <c r="A40" s="63" t="s">
        <v>219</v>
      </c>
      <c r="B40" s="71" t="s">
        <v>119</v>
      </c>
      <c r="C40" s="85">
        <v>1.3</v>
      </c>
      <c r="D40" s="68">
        <v>1.3</v>
      </c>
      <c r="E40" s="93">
        <f t="shared" si="1"/>
        <v>0</v>
      </c>
      <c r="F40" s="95"/>
      <c r="H40" s="54"/>
    </row>
    <row r="41" spans="1:12" ht="26.4" hidden="1" x14ac:dyDescent="0.25">
      <c r="A41" s="69" t="s">
        <v>220</v>
      </c>
      <c r="B41" s="71" t="s">
        <v>221</v>
      </c>
      <c r="C41" s="85">
        <v>452.5</v>
      </c>
      <c r="D41" s="68">
        <v>452.5</v>
      </c>
      <c r="E41" s="93">
        <f t="shared" si="1"/>
        <v>0</v>
      </c>
      <c r="F41" s="95"/>
      <c r="H41" s="54"/>
    </row>
    <row r="42" spans="1:12" hidden="1" x14ac:dyDescent="0.25">
      <c r="A42" s="63" t="s">
        <v>222</v>
      </c>
      <c r="B42" s="71" t="s">
        <v>120</v>
      </c>
      <c r="C42" s="85">
        <v>2.5</v>
      </c>
      <c r="D42" s="68">
        <v>2.5</v>
      </c>
      <c r="E42" s="93">
        <f t="shared" si="1"/>
        <v>0</v>
      </c>
      <c r="F42" s="95"/>
      <c r="H42" s="54"/>
    </row>
    <row r="43" spans="1:12" hidden="1" x14ac:dyDescent="0.25">
      <c r="A43" s="69" t="s">
        <v>223</v>
      </c>
      <c r="B43" s="71" t="s">
        <v>121</v>
      </c>
      <c r="C43" s="85">
        <v>91</v>
      </c>
      <c r="D43" s="68">
        <v>91</v>
      </c>
      <c r="E43" s="93">
        <f t="shared" si="1"/>
        <v>0</v>
      </c>
      <c r="F43" s="95"/>
      <c r="H43" s="54"/>
    </row>
    <row r="44" spans="1:12" ht="39.6" hidden="1" x14ac:dyDescent="0.25">
      <c r="A44" s="63" t="s">
        <v>224</v>
      </c>
      <c r="B44" s="71" t="s">
        <v>225</v>
      </c>
      <c r="C44" s="85">
        <v>18.8</v>
      </c>
      <c r="D44" s="68">
        <v>18.8</v>
      </c>
      <c r="E44" s="93">
        <f t="shared" si="1"/>
        <v>0</v>
      </c>
      <c r="F44" s="95"/>
      <c r="H44" s="54"/>
    </row>
    <row r="45" spans="1:12" ht="37.200000000000003" customHeight="1" x14ac:dyDescent="0.25">
      <c r="A45" s="63">
        <v>14</v>
      </c>
      <c r="B45" s="67" t="s">
        <v>226</v>
      </c>
      <c r="C45" s="85">
        <f>17141-275.4+146.3</f>
        <v>17011.899999999998</v>
      </c>
      <c r="D45" s="68">
        <f>17141-275.4</f>
        <v>16865.599999999999</v>
      </c>
      <c r="E45" s="93">
        <f t="shared" si="1"/>
        <v>146.29999999999927</v>
      </c>
      <c r="F45" s="86" t="s">
        <v>399</v>
      </c>
      <c r="H45" s="54"/>
    </row>
    <row r="46" spans="1:12" hidden="1" x14ac:dyDescent="0.25">
      <c r="A46" s="63">
        <v>15</v>
      </c>
      <c r="B46" s="67" t="s">
        <v>122</v>
      </c>
      <c r="C46" s="18">
        <f>+C47</f>
        <v>558.70000000000005</v>
      </c>
      <c r="D46" s="72">
        <f>+D47</f>
        <v>558.70000000000005</v>
      </c>
      <c r="E46" s="93">
        <f t="shared" si="1"/>
        <v>0</v>
      </c>
      <c r="F46" s="95"/>
      <c r="H46" s="54"/>
    </row>
    <row r="47" spans="1:12" hidden="1" x14ac:dyDescent="0.25">
      <c r="A47" s="73" t="s">
        <v>146</v>
      </c>
      <c r="B47" s="71" t="s">
        <v>123</v>
      </c>
      <c r="C47" s="85">
        <v>558.70000000000005</v>
      </c>
      <c r="D47" s="68">
        <v>558.70000000000005</v>
      </c>
      <c r="E47" s="93">
        <f t="shared" si="1"/>
        <v>0</v>
      </c>
      <c r="F47" s="95"/>
      <c r="H47" s="54"/>
    </row>
    <row r="48" spans="1:12" x14ac:dyDescent="0.25">
      <c r="A48" s="63">
        <v>16</v>
      </c>
      <c r="B48" s="64" t="s">
        <v>145</v>
      </c>
      <c r="C48" s="119">
        <v>7175.7</v>
      </c>
      <c r="D48" s="119">
        <v>6609.3</v>
      </c>
      <c r="E48" s="121">
        <f>+C48-D48</f>
        <v>566.39999999999964</v>
      </c>
      <c r="F48" s="95"/>
      <c r="H48" s="54"/>
      <c r="J48" s="160"/>
      <c r="K48" s="160"/>
      <c r="L48" s="160"/>
    </row>
    <row r="49" spans="1:8" hidden="1" x14ac:dyDescent="0.25">
      <c r="A49" s="63" t="s">
        <v>227</v>
      </c>
      <c r="B49" s="71" t="s">
        <v>160</v>
      </c>
      <c r="C49" s="120">
        <v>270.89999999999998</v>
      </c>
      <c r="D49" s="93">
        <v>270.89999999999998</v>
      </c>
      <c r="E49" s="93">
        <f t="shared" si="1"/>
        <v>0</v>
      </c>
      <c r="F49" s="95"/>
      <c r="H49" s="54"/>
    </row>
    <row r="50" spans="1:8" ht="39.6" hidden="1" x14ac:dyDescent="0.25">
      <c r="A50" s="63" t="s">
        <v>228</v>
      </c>
      <c r="B50" s="71" t="s">
        <v>229</v>
      </c>
      <c r="C50" s="85">
        <v>209</v>
      </c>
      <c r="D50" s="68">
        <v>209</v>
      </c>
      <c r="E50" s="93">
        <f t="shared" si="1"/>
        <v>0</v>
      </c>
      <c r="F50" s="95"/>
      <c r="H50" s="54"/>
    </row>
    <row r="51" spans="1:8" ht="39.6" hidden="1" x14ac:dyDescent="0.25">
      <c r="A51" s="63" t="s">
        <v>230</v>
      </c>
      <c r="B51" s="71" t="s">
        <v>231</v>
      </c>
      <c r="C51" s="85">
        <v>3.2</v>
      </c>
      <c r="D51" s="68">
        <v>3.2</v>
      </c>
      <c r="E51" s="93">
        <f t="shared" si="1"/>
        <v>0</v>
      </c>
      <c r="F51" s="95"/>
      <c r="H51" s="54"/>
    </row>
    <row r="52" spans="1:8" hidden="1" x14ac:dyDescent="0.25">
      <c r="A52" s="63" t="s">
        <v>232</v>
      </c>
      <c r="B52" s="71" t="s">
        <v>233</v>
      </c>
      <c r="C52" s="85">
        <v>55.5</v>
      </c>
      <c r="D52" s="68">
        <v>55.5</v>
      </c>
      <c r="E52" s="93">
        <f t="shared" si="1"/>
        <v>0</v>
      </c>
      <c r="F52" s="95"/>
      <c r="H52" s="54"/>
    </row>
    <row r="53" spans="1:8" ht="26.4" hidden="1" x14ac:dyDescent="0.25">
      <c r="A53" s="63" t="s">
        <v>234</v>
      </c>
      <c r="B53" s="71" t="s">
        <v>235</v>
      </c>
      <c r="C53" s="120">
        <f>134.6+15.6</f>
        <v>150.19999999999999</v>
      </c>
      <c r="D53" s="93">
        <f>134.6+15.6</f>
        <v>150.19999999999999</v>
      </c>
      <c r="E53" s="93">
        <f t="shared" si="1"/>
        <v>0</v>
      </c>
      <c r="F53" s="95"/>
      <c r="H53" s="54"/>
    </row>
    <row r="54" spans="1:8" ht="52.8" hidden="1" x14ac:dyDescent="0.25">
      <c r="A54" s="63" t="s">
        <v>236</v>
      </c>
      <c r="B54" s="71" t="s">
        <v>237</v>
      </c>
      <c r="C54" s="120">
        <v>371.2</v>
      </c>
      <c r="D54" s="93">
        <v>371.2</v>
      </c>
      <c r="E54" s="93">
        <f t="shared" si="1"/>
        <v>0</v>
      </c>
      <c r="F54" s="95"/>
      <c r="H54" s="54"/>
    </row>
    <row r="55" spans="1:8" ht="39.6" hidden="1" x14ac:dyDescent="0.25">
      <c r="A55" s="63" t="s">
        <v>238</v>
      </c>
      <c r="B55" s="71" t="s">
        <v>239</v>
      </c>
      <c r="C55" s="120">
        <v>436.3</v>
      </c>
      <c r="D55" s="93">
        <v>436.3</v>
      </c>
      <c r="E55" s="93">
        <f t="shared" si="1"/>
        <v>0</v>
      </c>
      <c r="F55" s="95"/>
      <c r="H55" s="53"/>
    </row>
    <row r="56" spans="1:8" ht="39.6" hidden="1" x14ac:dyDescent="0.25">
      <c r="A56" s="63" t="s">
        <v>240</v>
      </c>
      <c r="B56" s="71" t="s">
        <v>241</v>
      </c>
      <c r="C56" s="85">
        <v>62</v>
      </c>
      <c r="D56" s="68">
        <v>62</v>
      </c>
      <c r="E56" s="93">
        <f t="shared" si="1"/>
        <v>0</v>
      </c>
      <c r="F56" s="98"/>
      <c r="H56" s="54"/>
    </row>
    <row r="57" spans="1:8" ht="26.4" hidden="1" x14ac:dyDescent="0.25">
      <c r="A57" s="63" t="s">
        <v>242</v>
      </c>
      <c r="B57" s="71" t="s">
        <v>243</v>
      </c>
      <c r="C57" s="120">
        <v>150.4</v>
      </c>
      <c r="D57" s="93">
        <v>150.4</v>
      </c>
      <c r="E57" s="93">
        <f t="shared" si="1"/>
        <v>0</v>
      </c>
      <c r="F57" s="98"/>
      <c r="H57" s="54"/>
    </row>
    <row r="58" spans="1:8" ht="26.4" hidden="1" x14ac:dyDescent="0.25">
      <c r="A58" s="63" t="s">
        <v>244</v>
      </c>
      <c r="B58" s="71" t="s">
        <v>245</v>
      </c>
      <c r="C58" s="120">
        <v>135.4</v>
      </c>
      <c r="D58" s="93">
        <v>135.4</v>
      </c>
      <c r="E58" s="93">
        <f t="shared" si="1"/>
        <v>0</v>
      </c>
      <c r="F58" s="98"/>
      <c r="H58" s="54"/>
    </row>
    <row r="59" spans="1:8" ht="26.4" hidden="1" x14ac:dyDescent="0.25">
      <c r="A59" s="63" t="s">
        <v>246</v>
      </c>
      <c r="B59" s="71" t="s">
        <v>247</v>
      </c>
      <c r="C59" s="120">
        <f>24.8+2.2</f>
        <v>27</v>
      </c>
      <c r="D59" s="93">
        <f>24.8+2.2</f>
        <v>27</v>
      </c>
      <c r="E59" s="93">
        <f t="shared" si="1"/>
        <v>0</v>
      </c>
      <c r="F59" s="98"/>
      <c r="H59" s="54"/>
    </row>
    <row r="60" spans="1:8" ht="39.6" hidden="1" x14ac:dyDescent="0.25">
      <c r="A60" s="63" t="s">
        <v>248</v>
      </c>
      <c r="B60" s="71" t="s">
        <v>249</v>
      </c>
      <c r="C60" s="120">
        <v>84.1</v>
      </c>
      <c r="D60" s="93">
        <v>84.1</v>
      </c>
      <c r="E60" s="93">
        <f t="shared" si="1"/>
        <v>0</v>
      </c>
      <c r="F60" s="86"/>
      <c r="H60" s="54"/>
    </row>
    <row r="61" spans="1:8" hidden="1" x14ac:dyDescent="0.25">
      <c r="A61" s="63" t="s">
        <v>250</v>
      </c>
      <c r="B61" s="71" t="s">
        <v>251</v>
      </c>
      <c r="C61" s="120">
        <v>8.1999999999999993</v>
      </c>
      <c r="D61" s="93">
        <v>8.1999999999999993</v>
      </c>
      <c r="E61" s="93">
        <f t="shared" si="1"/>
        <v>0</v>
      </c>
      <c r="F61" s="98"/>
      <c r="H61" s="54"/>
    </row>
    <row r="62" spans="1:8" ht="26.4" x14ac:dyDescent="0.25">
      <c r="A62" s="63" t="s">
        <v>252</v>
      </c>
      <c r="B62" s="71" t="s">
        <v>161</v>
      </c>
      <c r="C62" s="120">
        <f>25-25</f>
        <v>0</v>
      </c>
      <c r="D62" s="93">
        <v>25</v>
      </c>
      <c r="E62" s="93">
        <f t="shared" si="1"/>
        <v>-25</v>
      </c>
      <c r="F62" s="99" t="s">
        <v>441</v>
      </c>
      <c r="H62" s="54"/>
    </row>
    <row r="63" spans="1:8" ht="26.4" x14ac:dyDescent="0.25">
      <c r="A63" s="63" t="s">
        <v>253</v>
      </c>
      <c r="B63" s="71" t="s">
        <v>254</v>
      </c>
      <c r="C63" s="120">
        <f>550+474+150+381</f>
        <v>1555</v>
      </c>
      <c r="D63" s="93">
        <f>550+474</f>
        <v>1024</v>
      </c>
      <c r="E63" s="93">
        <f t="shared" si="1"/>
        <v>531</v>
      </c>
      <c r="F63" s="98" t="s">
        <v>396</v>
      </c>
      <c r="H63" s="54"/>
    </row>
    <row r="64" spans="1:8" hidden="1" x14ac:dyDescent="0.25">
      <c r="A64" s="63" t="s">
        <v>255</v>
      </c>
      <c r="B64" s="71" t="s">
        <v>256</v>
      </c>
      <c r="C64" s="120">
        <v>3008.3</v>
      </c>
      <c r="D64" s="93">
        <v>3008.3</v>
      </c>
      <c r="E64" s="93">
        <f t="shared" si="1"/>
        <v>0</v>
      </c>
      <c r="F64" s="86"/>
      <c r="H64" s="54"/>
    </row>
    <row r="65" spans="1:8" ht="26.4" hidden="1" x14ac:dyDescent="0.25">
      <c r="A65" s="63" t="s">
        <v>257</v>
      </c>
      <c r="B65" s="71" t="s">
        <v>258</v>
      </c>
      <c r="C65" s="120">
        <v>21.3</v>
      </c>
      <c r="D65" s="93">
        <v>21.3</v>
      </c>
      <c r="E65" s="93">
        <f t="shared" si="1"/>
        <v>0</v>
      </c>
      <c r="F65" s="86"/>
      <c r="H65" s="54"/>
    </row>
    <row r="66" spans="1:8" ht="39.6" hidden="1" x14ac:dyDescent="0.25">
      <c r="A66" s="63" t="s">
        <v>259</v>
      </c>
      <c r="B66" s="71" t="s">
        <v>162</v>
      </c>
      <c r="C66" s="120">
        <v>22.3</v>
      </c>
      <c r="D66" s="93">
        <v>22.3</v>
      </c>
      <c r="E66" s="93">
        <f t="shared" si="1"/>
        <v>0</v>
      </c>
      <c r="F66" s="99"/>
      <c r="H66" s="54"/>
    </row>
    <row r="67" spans="1:8" ht="26.4" hidden="1" x14ac:dyDescent="0.25">
      <c r="A67" s="63" t="s">
        <v>260</v>
      </c>
      <c r="B67" s="71" t="s">
        <v>261</v>
      </c>
      <c r="C67" s="120">
        <v>50</v>
      </c>
      <c r="D67" s="93">
        <v>50</v>
      </c>
      <c r="E67" s="93">
        <f t="shared" si="1"/>
        <v>0</v>
      </c>
      <c r="F67" s="99"/>
      <c r="H67" s="54"/>
    </row>
    <row r="68" spans="1:8" ht="39.6" hidden="1" x14ac:dyDescent="0.25">
      <c r="A68" s="63" t="s">
        <v>262</v>
      </c>
      <c r="B68" s="71" t="s">
        <v>263</v>
      </c>
      <c r="C68" s="120">
        <f>11.8+17.4+35.1+27.9+4.8+4.1</f>
        <v>101.09999999999998</v>
      </c>
      <c r="D68" s="93">
        <f>11.8+17.4+35.1+27.9+4.8+4.1</f>
        <v>101.09999999999998</v>
      </c>
      <c r="E68" s="93">
        <f t="shared" si="1"/>
        <v>0</v>
      </c>
      <c r="F68" s="99"/>
      <c r="H68" s="54"/>
    </row>
    <row r="69" spans="1:8" ht="39.6" hidden="1" x14ac:dyDescent="0.25">
      <c r="A69" s="63" t="s">
        <v>264</v>
      </c>
      <c r="B69" s="71" t="s">
        <v>265</v>
      </c>
      <c r="C69" s="120">
        <v>7</v>
      </c>
      <c r="D69" s="93">
        <v>7</v>
      </c>
      <c r="E69" s="93">
        <f t="shared" si="1"/>
        <v>0</v>
      </c>
      <c r="F69" s="99"/>
      <c r="H69" s="54"/>
    </row>
    <row r="70" spans="1:8" ht="42.75" hidden="1" customHeight="1" x14ac:dyDescent="0.25">
      <c r="A70" s="63" t="s">
        <v>266</v>
      </c>
      <c r="B70" s="71" t="s">
        <v>267</v>
      </c>
      <c r="C70" s="120">
        <v>43</v>
      </c>
      <c r="D70" s="93">
        <v>43</v>
      </c>
      <c r="E70" s="93">
        <f t="shared" si="1"/>
        <v>0</v>
      </c>
      <c r="F70" s="99"/>
      <c r="H70" s="54"/>
    </row>
    <row r="71" spans="1:8" ht="26.4" hidden="1" x14ac:dyDescent="0.25">
      <c r="A71" s="63" t="s">
        <v>268</v>
      </c>
      <c r="B71" s="71" t="s">
        <v>269</v>
      </c>
      <c r="C71" s="120">
        <f>37.8+101</f>
        <v>138.80000000000001</v>
      </c>
      <c r="D71" s="93">
        <v>138.80000000000001</v>
      </c>
      <c r="E71" s="93">
        <f t="shared" si="1"/>
        <v>0</v>
      </c>
      <c r="F71" s="99"/>
      <c r="H71" s="54"/>
    </row>
    <row r="72" spans="1:8" ht="39.6" x14ac:dyDescent="0.25">
      <c r="A72" s="63" t="s">
        <v>270</v>
      </c>
      <c r="B72" s="71" t="s">
        <v>271</v>
      </c>
      <c r="C72" s="120">
        <f>3.7+22.6+22.6+23.2+15.8+19.9+17.8</f>
        <v>125.60000000000001</v>
      </c>
      <c r="D72" s="93">
        <f>3.7+22.6+22.6+23.2+15.8</f>
        <v>87.9</v>
      </c>
      <c r="E72" s="93">
        <f t="shared" si="1"/>
        <v>37.700000000000003</v>
      </c>
      <c r="F72" s="99" t="s">
        <v>397</v>
      </c>
      <c r="H72" s="54"/>
    </row>
    <row r="73" spans="1:8" hidden="1" x14ac:dyDescent="0.25">
      <c r="A73" s="63" t="s">
        <v>272</v>
      </c>
      <c r="B73" s="71" t="s">
        <v>273</v>
      </c>
      <c r="C73" s="120">
        <v>32.799999999999997</v>
      </c>
      <c r="D73" s="93">
        <v>32.799999999999997</v>
      </c>
      <c r="E73" s="93">
        <f t="shared" si="1"/>
        <v>0</v>
      </c>
      <c r="F73" s="99"/>
      <c r="H73" s="54"/>
    </row>
    <row r="74" spans="1:8" ht="52.8" x14ac:dyDescent="0.25">
      <c r="A74" s="63" t="s">
        <v>274</v>
      </c>
      <c r="B74" s="71" t="s">
        <v>275</v>
      </c>
      <c r="C74" s="120">
        <f>27.3+20.2</f>
        <v>47.5</v>
      </c>
      <c r="D74" s="93">
        <v>27.3</v>
      </c>
      <c r="E74" s="93">
        <f t="shared" si="1"/>
        <v>20.2</v>
      </c>
      <c r="F74" s="99" t="s">
        <v>446</v>
      </c>
      <c r="H74" s="54"/>
    </row>
    <row r="75" spans="1:8" ht="39.6" hidden="1" x14ac:dyDescent="0.25">
      <c r="A75" s="63" t="s">
        <v>276</v>
      </c>
      <c r="B75" s="71" t="s">
        <v>277</v>
      </c>
      <c r="C75" s="120">
        <v>6.1</v>
      </c>
      <c r="D75" s="93">
        <v>27.3</v>
      </c>
      <c r="E75" s="93">
        <f t="shared" si="1"/>
        <v>-21.200000000000003</v>
      </c>
      <c r="F75" s="99"/>
      <c r="H75" s="54"/>
    </row>
    <row r="76" spans="1:8" ht="52.8" hidden="1" x14ac:dyDescent="0.25">
      <c r="A76" s="63" t="s">
        <v>278</v>
      </c>
      <c r="B76" s="71" t="s">
        <v>279</v>
      </c>
      <c r="C76" s="120">
        <f>2.1+1.2</f>
        <v>3.3</v>
      </c>
      <c r="D76" s="93">
        <v>27.3</v>
      </c>
      <c r="E76" s="93">
        <f t="shared" si="1"/>
        <v>-24</v>
      </c>
      <c r="F76" s="99"/>
      <c r="H76" s="54"/>
    </row>
    <row r="77" spans="1:8" ht="66" hidden="1" x14ac:dyDescent="0.25">
      <c r="A77" s="63" t="s">
        <v>280</v>
      </c>
      <c r="B77" s="71" t="s">
        <v>281</v>
      </c>
      <c r="C77" s="120">
        <f>20.7+26.9</f>
        <v>47.599999999999994</v>
      </c>
      <c r="D77" s="93">
        <v>27.3</v>
      </c>
      <c r="E77" s="93">
        <f t="shared" si="1"/>
        <v>20.299999999999994</v>
      </c>
      <c r="F77" s="99"/>
      <c r="H77" s="54"/>
    </row>
    <row r="78" spans="1:8" hidden="1" x14ac:dyDescent="0.25">
      <c r="A78" s="63" t="s">
        <v>282</v>
      </c>
      <c r="B78" s="71" t="s">
        <v>283</v>
      </c>
      <c r="C78" s="120">
        <v>0.1</v>
      </c>
      <c r="D78" s="93">
        <v>27.3</v>
      </c>
      <c r="E78" s="93">
        <f t="shared" si="1"/>
        <v>-27.2</v>
      </c>
      <c r="F78" s="99"/>
      <c r="H78" s="54"/>
    </row>
    <row r="79" spans="1:8" ht="52.8" x14ac:dyDescent="0.25">
      <c r="A79" s="63" t="s">
        <v>278</v>
      </c>
      <c r="B79" s="71" t="s">
        <v>437</v>
      </c>
      <c r="C79" s="120">
        <v>3.9</v>
      </c>
      <c r="D79" s="93">
        <v>3.3</v>
      </c>
      <c r="E79" s="93">
        <f t="shared" si="1"/>
        <v>0.60000000000000009</v>
      </c>
      <c r="F79" s="99" t="s">
        <v>438</v>
      </c>
      <c r="H79" s="54"/>
    </row>
    <row r="80" spans="1:8" ht="26.4" x14ac:dyDescent="0.25">
      <c r="A80" s="63"/>
      <c r="B80" s="71" t="s">
        <v>398</v>
      </c>
      <c r="C80" s="120">
        <v>1.9</v>
      </c>
      <c r="D80" s="93"/>
      <c r="E80" s="93">
        <f t="shared" si="1"/>
        <v>1.9</v>
      </c>
      <c r="F80" s="97" t="s">
        <v>395</v>
      </c>
      <c r="H80" s="54"/>
    </row>
    <row r="81" spans="1:8" x14ac:dyDescent="0.25">
      <c r="A81" s="63">
        <v>17</v>
      </c>
      <c r="B81" s="64" t="s">
        <v>284</v>
      </c>
      <c r="C81" s="121">
        <f>C82+C87+C91+C94+C95+C96</f>
        <v>4143.1000000000004</v>
      </c>
      <c r="D81" s="91">
        <f>D82+D87+D91+D94+D95+D96</f>
        <v>4088.3</v>
      </c>
      <c r="E81" s="91">
        <f>E82+E87+E91+E94+E95+E96</f>
        <v>54.799999999999912</v>
      </c>
      <c r="F81" s="100"/>
      <c r="H81" s="54"/>
    </row>
    <row r="82" spans="1:8" hidden="1" x14ac:dyDescent="0.25">
      <c r="A82" s="63">
        <v>18</v>
      </c>
      <c r="B82" s="64" t="s">
        <v>285</v>
      </c>
      <c r="C82" s="121">
        <f>C84+C85+C86+C83</f>
        <v>600</v>
      </c>
      <c r="D82" s="91">
        <f>D84+D85+D86+D83</f>
        <v>600</v>
      </c>
      <c r="E82" s="91">
        <f>E84+E85+E86+E83</f>
        <v>0</v>
      </c>
      <c r="F82" s="100"/>
      <c r="H82" s="54"/>
    </row>
    <row r="83" spans="1:8" hidden="1" x14ac:dyDescent="0.25">
      <c r="A83" s="63">
        <v>19</v>
      </c>
      <c r="B83" s="74" t="s">
        <v>96</v>
      </c>
      <c r="C83" s="85">
        <v>30</v>
      </c>
      <c r="D83" s="68">
        <v>30</v>
      </c>
      <c r="E83" s="93">
        <f>+C83-D83</f>
        <v>0</v>
      </c>
      <c r="F83" s="100"/>
      <c r="H83" s="54"/>
    </row>
    <row r="84" spans="1:8" ht="26.4" hidden="1" x14ac:dyDescent="0.25">
      <c r="A84" s="63">
        <v>20</v>
      </c>
      <c r="B84" s="71" t="s">
        <v>95</v>
      </c>
      <c r="C84" s="120">
        <v>500</v>
      </c>
      <c r="D84" s="93">
        <v>500</v>
      </c>
      <c r="E84" s="93">
        <f>+C84-D84</f>
        <v>0</v>
      </c>
      <c r="F84" s="100"/>
      <c r="H84" s="54"/>
    </row>
    <row r="85" spans="1:8" hidden="1" x14ac:dyDescent="0.25">
      <c r="A85" s="63">
        <v>21</v>
      </c>
      <c r="B85" s="67" t="s">
        <v>147</v>
      </c>
      <c r="C85" s="85">
        <v>35</v>
      </c>
      <c r="D85" s="68">
        <v>35</v>
      </c>
      <c r="E85" s="93">
        <f>+C85-D85</f>
        <v>0</v>
      </c>
      <c r="F85" s="100"/>
      <c r="H85" s="54"/>
    </row>
    <row r="86" spans="1:8" hidden="1" x14ac:dyDescent="0.25">
      <c r="A86" s="63">
        <v>22</v>
      </c>
      <c r="B86" s="75" t="s">
        <v>148</v>
      </c>
      <c r="C86" s="85">
        <v>35</v>
      </c>
      <c r="D86" s="68">
        <v>35</v>
      </c>
      <c r="E86" s="93">
        <f>+C86-D86</f>
        <v>0</v>
      </c>
      <c r="F86" s="100"/>
      <c r="H86" s="54"/>
    </row>
    <row r="87" spans="1:8" x14ac:dyDescent="0.25">
      <c r="A87" s="63">
        <v>23</v>
      </c>
      <c r="B87" s="64" t="s">
        <v>286</v>
      </c>
      <c r="C87" s="119">
        <f>+C89+C88+C90</f>
        <v>1765.1</v>
      </c>
      <c r="D87" s="66">
        <f>+D89+D88+D90</f>
        <v>1710.3</v>
      </c>
      <c r="E87" s="66">
        <f>+E89+E88+E90</f>
        <v>54.799999999999912</v>
      </c>
      <c r="F87" s="100"/>
      <c r="H87" s="54"/>
    </row>
    <row r="88" spans="1:8" x14ac:dyDescent="0.25">
      <c r="A88" s="63">
        <v>24</v>
      </c>
      <c r="B88" s="67" t="s">
        <v>98</v>
      </c>
      <c r="C88" s="85">
        <f>185.6+28</f>
        <v>213.6</v>
      </c>
      <c r="D88" s="68">
        <v>185.6</v>
      </c>
      <c r="E88" s="93">
        <f>+C88-D88</f>
        <v>28</v>
      </c>
      <c r="F88" s="163" t="s">
        <v>404</v>
      </c>
      <c r="H88" s="54"/>
    </row>
    <row r="89" spans="1:8" x14ac:dyDescent="0.25">
      <c r="A89" s="63">
        <v>25</v>
      </c>
      <c r="B89" s="67" t="s">
        <v>97</v>
      </c>
      <c r="C89" s="85">
        <f>124.8-0.1-8.8</f>
        <v>115.9</v>
      </c>
      <c r="D89" s="68">
        <f>124.8-0.1</f>
        <v>124.7</v>
      </c>
      <c r="E89" s="68">
        <f>+C89-D89</f>
        <v>-8.7999999999999972</v>
      </c>
      <c r="F89" s="164"/>
      <c r="H89" s="54"/>
    </row>
    <row r="90" spans="1:8" x14ac:dyDescent="0.25">
      <c r="A90" s="63">
        <v>26</v>
      </c>
      <c r="B90" s="67" t="s">
        <v>99</v>
      </c>
      <c r="C90" s="85">
        <f>1380+20+35.6</f>
        <v>1435.6</v>
      </c>
      <c r="D90" s="68">
        <f>1380+20</f>
        <v>1400</v>
      </c>
      <c r="E90" s="68">
        <f>+C90-D90</f>
        <v>35.599999999999909</v>
      </c>
      <c r="F90" s="165"/>
      <c r="H90" s="54"/>
    </row>
    <row r="91" spans="1:8" hidden="1" x14ac:dyDescent="0.25">
      <c r="A91" s="63">
        <v>27</v>
      </c>
      <c r="B91" s="64" t="s">
        <v>287</v>
      </c>
      <c r="C91" s="19">
        <f>+C92+C93</f>
        <v>1640</v>
      </c>
      <c r="D91" s="65">
        <f>+D92+D93</f>
        <v>1640</v>
      </c>
      <c r="E91" s="65">
        <f>+E92+E93</f>
        <v>0</v>
      </c>
      <c r="F91" s="100"/>
      <c r="H91" s="54"/>
    </row>
    <row r="92" spans="1:8" hidden="1" x14ac:dyDescent="0.25">
      <c r="A92" s="63">
        <v>28</v>
      </c>
      <c r="B92" s="67" t="s">
        <v>94</v>
      </c>
      <c r="C92" s="85">
        <v>40</v>
      </c>
      <c r="D92" s="68">
        <v>40</v>
      </c>
      <c r="E92" s="93">
        <f>+C92-D92</f>
        <v>0</v>
      </c>
      <c r="F92" s="100"/>
      <c r="H92" s="54"/>
    </row>
    <row r="93" spans="1:8" hidden="1" x14ac:dyDescent="0.25">
      <c r="A93" s="63">
        <v>29</v>
      </c>
      <c r="B93" s="67" t="s">
        <v>149</v>
      </c>
      <c r="C93" s="85">
        <v>1600</v>
      </c>
      <c r="D93" s="68">
        <v>1600</v>
      </c>
      <c r="E93" s="93">
        <f>+C93-D93</f>
        <v>0</v>
      </c>
      <c r="F93" s="100"/>
      <c r="H93" s="54"/>
    </row>
    <row r="94" spans="1:8" hidden="1" x14ac:dyDescent="0.25">
      <c r="A94" s="63">
        <v>30</v>
      </c>
      <c r="B94" s="64" t="s">
        <v>100</v>
      </c>
      <c r="C94" s="119">
        <v>50</v>
      </c>
      <c r="D94" s="66">
        <v>50</v>
      </c>
      <c r="E94" s="91">
        <f>+C94-D94</f>
        <v>0</v>
      </c>
      <c r="F94" s="95"/>
      <c r="H94" s="92"/>
    </row>
    <row r="95" spans="1:8" hidden="1" x14ac:dyDescent="0.25">
      <c r="A95" s="63">
        <v>31</v>
      </c>
      <c r="B95" s="64" t="s">
        <v>101</v>
      </c>
      <c r="C95" s="119">
        <v>10</v>
      </c>
      <c r="D95" s="66">
        <v>10</v>
      </c>
      <c r="E95" s="91">
        <f>+C95-D95</f>
        <v>0</v>
      </c>
      <c r="F95" s="95"/>
      <c r="H95" s="54"/>
    </row>
    <row r="96" spans="1:8" hidden="1" x14ac:dyDescent="0.25">
      <c r="A96" s="63">
        <v>32</v>
      </c>
      <c r="B96" s="64" t="s">
        <v>102</v>
      </c>
      <c r="C96" s="119">
        <v>78</v>
      </c>
      <c r="D96" s="66">
        <v>78</v>
      </c>
      <c r="E96" s="91">
        <f>+C96-D96</f>
        <v>0</v>
      </c>
      <c r="F96" s="95"/>
      <c r="H96" s="54"/>
    </row>
    <row r="97" spans="1:8" x14ac:dyDescent="0.25">
      <c r="A97" s="63">
        <v>33</v>
      </c>
      <c r="B97" s="76" t="s">
        <v>288</v>
      </c>
      <c r="C97" s="119">
        <f>+C6+C15+C81</f>
        <v>74030.399999999994</v>
      </c>
      <c r="D97" s="66">
        <f>+D6+D15+D81</f>
        <v>72181.8</v>
      </c>
      <c r="E97" s="66">
        <f>+E6+E15+E81</f>
        <v>1848.5999999999956</v>
      </c>
      <c r="F97" s="101"/>
      <c r="H97" s="54"/>
    </row>
    <row r="98" spans="1:8" ht="26.4" hidden="1" x14ac:dyDescent="0.25">
      <c r="A98" s="63">
        <v>34</v>
      </c>
      <c r="B98" s="77" t="s">
        <v>124</v>
      </c>
      <c r="C98" s="19">
        <f>1169.7+400</f>
        <v>1569.7</v>
      </c>
      <c r="D98" s="65">
        <f>1169.7+400</f>
        <v>1569.7</v>
      </c>
      <c r="E98" s="66">
        <f>+C98-D98</f>
        <v>0</v>
      </c>
      <c r="F98" s="101"/>
      <c r="H98" s="54"/>
    </row>
    <row r="99" spans="1:8" x14ac:dyDescent="0.25">
      <c r="A99" s="63">
        <v>35</v>
      </c>
      <c r="B99" s="76" t="s">
        <v>289</v>
      </c>
      <c r="C99" s="119">
        <f>+C97+C98</f>
        <v>75600.099999999991</v>
      </c>
      <c r="D99" s="66">
        <f>+D97+D98</f>
        <v>73751.5</v>
      </c>
      <c r="E99" s="66">
        <f>+E97+E98</f>
        <v>1848.5999999999956</v>
      </c>
      <c r="F99" s="101"/>
      <c r="H99" s="54"/>
    </row>
    <row r="100" spans="1:8" x14ac:dyDescent="0.25">
      <c r="A100" s="63">
        <v>36</v>
      </c>
      <c r="B100" s="64" t="s">
        <v>290</v>
      </c>
      <c r="C100" s="119">
        <f>+C101+C103+C102+C104+C105+C106+C107+C108+C109</f>
        <v>6262.5</v>
      </c>
      <c r="D100" s="66">
        <f>+D101+D103+D102+D104+D105+D106+D107+D108+D109</f>
        <v>5531.8</v>
      </c>
      <c r="E100" s="66">
        <f>+E101+E103+E102+E104+E105+E106+E107+E108+E109</f>
        <v>730.69999999999982</v>
      </c>
      <c r="F100" s="95"/>
      <c r="H100" s="54"/>
    </row>
    <row r="101" spans="1:8" x14ac:dyDescent="0.25">
      <c r="A101" s="63">
        <v>37</v>
      </c>
      <c r="B101" s="67" t="s">
        <v>125</v>
      </c>
      <c r="C101" s="85">
        <f>4778.7-(1931.1-270.6-185-744.8-730.7)</f>
        <v>4778.7</v>
      </c>
      <c r="D101" s="68">
        <f>4778.7-(1931.1-270.6-185-744.8)</f>
        <v>4048</v>
      </c>
      <c r="E101" s="68">
        <f>+C101-D101</f>
        <v>730.69999999999982</v>
      </c>
      <c r="F101" s="95"/>
      <c r="H101" s="54"/>
    </row>
    <row r="102" spans="1:8" ht="14.4" hidden="1" customHeight="1" x14ac:dyDescent="0.25">
      <c r="A102" s="63">
        <v>38</v>
      </c>
      <c r="B102" s="67" t="s">
        <v>127</v>
      </c>
      <c r="C102" s="85">
        <v>48.7</v>
      </c>
      <c r="D102" s="68">
        <v>48.7</v>
      </c>
      <c r="E102" s="68">
        <f t="shared" ref="E102:E109" si="2">+C102-D102</f>
        <v>0</v>
      </c>
      <c r="F102" s="95"/>
      <c r="H102" s="54"/>
    </row>
    <row r="103" spans="1:8" hidden="1" x14ac:dyDescent="0.25">
      <c r="A103" s="63">
        <v>39</v>
      </c>
      <c r="B103" s="67" t="s">
        <v>126</v>
      </c>
      <c r="C103" s="85">
        <v>54.3</v>
      </c>
      <c r="D103" s="68">
        <v>54.3</v>
      </c>
      <c r="E103" s="68">
        <f t="shared" si="2"/>
        <v>0</v>
      </c>
      <c r="F103" s="95"/>
      <c r="H103" s="54"/>
    </row>
    <row r="104" spans="1:8" hidden="1" x14ac:dyDescent="0.25">
      <c r="A104" s="63">
        <v>40</v>
      </c>
      <c r="B104" s="71" t="s">
        <v>128</v>
      </c>
      <c r="C104" s="85">
        <v>116.3</v>
      </c>
      <c r="D104" s="68">
        <v>116.3</v>
      </c>
      <c r="E104" s="68">
        <f t="shared" si="2"/>
        <v>0</v>
      </c>
      <c r="F104" s="95"/>
      <c r="H104" s="54"/>
    </row>
    <row r="105" spans="1:8" hidden="1" x14ac:dyDescent="0.25">
      <c r="A105" s="63">
        <v>41</v>
      </c>
      <c r="B105" s="67" t="s">
        <v>129</v>
      </c>
      <c r="C105" s="85">
        <v>190.5</v>
      </c>
      <c r="D105" s="68">
        <v>190.5</v>
      </c>
      <c r="E105" s="68">
        <f t="shared" si="2"/>
        <v>0</v>
      </c>
      <c r="F105" s="95"/>
      <c r="H105" s="54"/>
    </row>
    <row r="106" spans="1:8" hidden="1" x14ac:dyDescent="0.25">
      <c r="A106" s="63">
        <v>42</v>
      </c>
      <c r="B106" s="67" t="s">
        <v>130</v>
      </c>
      <c r="C106" s="85">
        <v>120</v>
      </c>
      <c r="D106" s="68">
        <v>120</v>
      </c>
      <c r="E106" s="68">
        <f t="shared" si="2"/>
        <v>0</v>
      </c>
      <c r="F106" s="95"/>
      <c r="H106" s="54"/>
    </row>
    <row r="107" spans="1:8" hidden="1" x14ac:dyDescent="0.25">
      <c r="A107" s="63">
        <v>43</v>
      </c>
      <c r="B107" s="67" t="s">
        <v>131</v>
      </c>
      <c r="C107" s="85">
        <f>(6.4+118.9-30.3)+(304+8.5-62.5)</f>
        <v>345</v>
      </c>
      <c r="D107" s="68">
        <f>(6.4+118.9-30.3)+(304+8.5-62.5)</f>
        <v>345</v>
      </c>
      <c r="E107" s="68">
        <f t="shared" si="2"/>
        <v>0</v>
      </c>
      <c r="F107" s="95"/>
    </row>
    <row r="108" spans="1:8" ht="26.4" hidden="1" x14ac:dyDescent="0.25">
      <c r="A108" s="63">
        <v>44</v>
      </c>
      <c r="B108" s="70" t="s">
        <v>158</v>
      </c>
      <c r="C108" s="85">
        <f>583.1</f>
        <v>583.1</v>
      </c>
      <c r="D108" s="68">
        <f>583.1</f>
        <v>583.1</v>
      </c>
      <c r="E108" s="68">
        <f t="shared" si="2"/>
        <v>0</v>
      </c>
      <c r="F108" s="95"/>
    </row>
    <row r="109" spans="1:8" ht="26.4" hidden="1" x14ac:dyDescent="0.25">
      <c r="A109" s="63">
        <v>45</v>
      </c>
      <c r="B109" s="70" t="s">
        <v>163</v>
      </c>
      <c r="C109" s="85">
        <f>25.9</f>
        <v>25.9</v>
      </c>
      <c r="D109" s="68">
        <f>25.9</f>
        <v>25.9</v>
      </c>
      <c r="E109" s="68">
        <f t="shared" si="2"/>
        <v>0</v>
      </c>
      <c r="F109" s="95"/>
    </row>
    <row r="110" spans="1:8" x14ac:dyDescent="0.25">
      <c r="A110" s="63">
        <v>47</v>
      </c>
      <c r="B110" s="76" t="s">
        <v>150</v>
      </c>
      <c r="C110" s="122">
        <f>+C99+C100</f>
        <v>81862.599999999991</v>
      </c>
      <c r="D110" s="78">
        <f>+D99+D100</f>
        <v>79283.3</v>
      </c>
      <c r="E110" s="78">
        <f>+E99+E100</f>
        <v>2579.2999999999956</v>
      </c>
      <c r="F110" s="4"/>
    </row>
    <row r="113" spans="5:5" x14ac:dyDescent="0.25">
      <c r="E113" s="92"/>
    </row>
  </sheetData>
  <mergeCells count="4">
    <mergeCell ref="A3:F3"/>
    <mergeCell ref="A4:C4"/>
    <mergeCell ref="F88:F90"/>
    <mergeCell ref="F17:F18"/>
  </mergeCells>
  <phoneticPr fontId="13" type="noConversion"/>
  <pageMargins left="0.19685039370078741" right="0" top="0.39370078740157483" bottom="0" header="0.31496062992125984" footer="0.31496062992125984"/>
  <pageSetup orientation="landscape" blackAndWhite="1" r:id="rId1"/>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H104"/>
  <sheetViews>
    <sheetView topLeftCell="B1" zoomScaleNormal="100" workbookViewId="0">
      <selection activeCell="N67" sqref="N67"/>
    </sheetView>
  </sheetViews>
  <sheetFormatPr defaultColWidth="9.33203125" defaultRowHeight="13.2" x14ac:dyDescent="0.25"/>
  <cols>
    <col min="1" max="1" width="6.33203125" style="144" hidden="1" customWidth="1"/>
    <col min="2" max="2" width="6.33203125" style="1" customWidth="1"/>
    <col min="3" max="3" width="36.6640625" style="1" customWidth="1"/>
    <col min="4" max="4" width="10.33203125" style="1" customWidth="1"/>
    <col min="5" max="5" width="9.33203125" style="1" customWidth="1"/>
    <col min="6" max="6" width="8.5546875" style="1" customWidth="1"/>
    <col min="7" max="7" width="10" style="1" customWidth="1"/>
    <col min="8" max="8" width="43.88671875" style="1" customWidth="1"/>
    <col min="9" max="16384" width="9.33203125" style="1"/>
  </cols>
  <sheetData>
    <row r="1" spans="1:8" x14ac:dyDescent="0.25">
      <c r="H1" s="22" t="s">
        <v>9</v>
      </c>
    </row>
    <row r="2" spans="1:8" x14ac:dyDescent="0.25">
      <c r="D2" s="173"/>
      <c r="E2" s="173"/>
      <c r="F2" s="173"/>
      <c r="G2" s="173"/>
      <c r="H2" s="173"/>
    </row>
    <row r="3" spans="1:8" ht="54" customHeight="1" x14ac:dyDescent="0.25">
      <c r="A3" s="174" t="s">
        <v>295</v>
      </c>
      <c r="B3" s="174"/>
      <c r="C3" s="174"/>
      <c r="D3" s="174"/>
      <c r="E3" s="174"/>
      <c r="F3" s="174"/>
      <c r="G3" s="174"/>
      <c r="H3" s="174"/>
    </row>
    <row r="4" spans="1:8" x14ac:dyDescent="0.25">
      <c r="H4" s="9" t="s">
        <v>42</v>
      </c>
    </row>
    <row r="5" spans="1:8" ht="15" customHeight="1" x14ac:dyDescent="0.25">
      <c r="A5" s="175" t="s">
        <v>0</v>
      </c>
      <c r="B5" s="177" t="s">
        <v>2</v>
      </c>
      <c r="C5" s="179" t="s">
        <v>1</v>
      </c>
      <c r="D5" s="181" t="s">
        <v>4</v>
      </c>
      <c r="E5" s="182"/>
      <c r="F5" s="182"/>
      <c r="G5" s="182"/>
      <c r="H5" s="179" t="s">
        <v>3</v>
      </c>
    </row>
    <row r="6" spans="1:8" s="8" customFormat="1" ht="39" customHeight="1" x14ac:dyDescent="0.25">
      <c r="A6" s="176"/>
      <c r="B6" s="178"/>
      <c r="C6" s="180"/>
      <c r="D6" s="5" t="s">
        <v>5</v>
      </c>
      <c r="E6" s="5" t="s">
        <v>6</v>
      </c>
      <c r="F6" s="5" t="s">
        <v>7</v>
      </c>
      <c r="G6" s="5" t="s">
        <v>8</v>
      </c>
      <c r="H6" s="180"/>
    </row>
    <row r="7" spans="1:8" s="12" customFormat="1" ht="10.199999999999999" x14ac:dyDescent="0.2">
      <c r="A7" s="145">
        <v>1</v>
      </c>
      <c r="B7" s="10">
        <v>1</v>
      </c>
      <c r="C7" s="11">
        <v>2</v>
      </c>
      <c r="D7" s="11">
        <v>3</v>
      </c>
      <c r="E7" s="11">
        <v>4</v>
      </c>
      <c r="F7" s="11">
        <v>5</v>
      </c>
      <c r="G7" s="11">
        <v>6</v>
      </c>
      <c r="H7" s="11">
        <v>7</v>
      </c>
    </row>
    <row r="8" spans="1:8" ht="15.6" x14ac:dyDescent="0.3">
      <c r="A8" s="146"/>
      <c r="B8" s="4"/>
      <c r="C8" s="13" t="s">
        <v>43</v>
      </c>
      <c r="D8" s="20">
        <f>+D9+D29+D54+D58+D69+D77+D92+D100</f>
        <v>1824.3999999999999</v>
      </c>
      <c r="E8" s="20">
        <f>+E9+E29+E54+E58+E69+E77+E92+E100</f>
        <v>-779.5</v>
      </c>
      <c r="F8" s="20">
        <f>+F9+F29+F54+F58+F69+F77+F92+F100</f>
        <v>1044.8999999999999</v>
      </c>
      <c r="G8" s="20">
        <f>+G9+G29+G54+G58+G69+G77+G92+G100</f>
        <v>31.7</v>
      </c>
      <c r="H8" s="23"/>
    </row>
    <row r="9" spans="1:8" x14ac:dyDescent="0.25">
      <c r="A9" s="147">
        <v>1</v>
      </c>
      <c r="B9" s="2" t="s">
        <v>10</v>
      </c>
      <c r="C9" s="6" t="s">
        <v>11</v>
      </c>
      <c r="D9" s="19">
        <f>SUM(D10:D24)</f>
        <v>89.5</v>
      </c>
      <c r="E9" s="19">
        <f>SUM(E10:E24)</f>
        <v>-147.19999999999999</v>
      </c>
      <c r="F9" s="19">
        <f>SUM(F10:F24)</f>
        <v>-57.699999999999989</v>
      </c>
      <c r="G9" s="19">
        <f>SUM(G10:G24)</f>
        <v>31.7</v>
      </c>
      <c r="H9" s="24"/>
    </row>
    <row r="10" spans="1:8" x14ac:dyDescent="0.25">
      <c r="A10" s="148">
        <v>2</v>
      </c>
      <c r="B10" s="14"/>
      <c r="C10" s="100" t="s">
        <v>141</v>
      </c>
      <c r="D10" s="18">
        <v>9.1999999999999993</v>
      </c>
      <c r="E10" s="19"/>
      <c r="F10" s="18">
        <f t="shared" ref="F10:F23" si="0">+D10+E10</f>
        <v>9.1999999999999993</v>
      </c>
      <c r="G10" s="19">
        <v>9.1999999999999993</v>
      </c>
      <c r="H10" s="25" t="s">
        <v>408</v>
      </c>
    </row>
    <row r="11" spans="1:8" ht="13.2" customHeight="1" x14ac:dyDescent="0.25">
      <c r="A11" s="148">
        <v>5</v>
      </c>
      <c r="B11" s="14"/>
      <c r="C11" s="100" t="s">
        <v>64</v>
      </c>
      <c r="D11" s="18">
        <v>2.6</v>
      </c>
      <c r="E11" s="18"/>
      <c r="F11" s="18">
        <f t="shared" si="0"/>
        <v>2.6</v>
      </c>
      <c r="G11" s="18"/>
      <c r="H11" s="25" t="s">
        <v>408</v>
      </c>
    </row>
    <row r="12" spans="1:8" ht="39.6" x14ac:dyDescent="0.25">
      <c r="A12" s="148">
        <v>6</v>
      </c>
      <c r="B12" s="14"/>
      <c r="C12" s="100" t="s">
        <v>65</v>
      </c>
      <c r="D12" s="18">
        <v>2</v>
      </c>
      <c r="E12" s="18"/>
      <c r="F12" s="18">
        <f t="shared" si="0"/>
        <v>2</v>
      </c>
      <c r="G12" s="18"/>
      <c r="H12" s="25" t="s">
        <v>411</v>
      </c>
    </row>
    <row r="13" spans="1:8" ht="26.25" customHeight="1" x14ac:dyDescent="0.25">
      <c r="A13" s="148">
        <v>8</v>
      </c>
      <c r="B13" s="14"/>
      <c r="C13" s="100" t="s">
        <v>164</v>
      </c>
      <c r="D13" s="18">
        <v>5</v>
      </c>
      <c r="E13" s="18"/>
      <c r="F13" s="18">
        <f t="shared" si="0"/>
        <v>5</v>
      </c>
      <c r="G13" s="18"/>
      <c r="H13" s="25" t="s">
        <v>410</v>
      </c>
    </row>
    <row r="14" spans="1:8" ht="39.6" x14ac:dyDescent="0.25">
      <c r="A14" s="148">
        <v>9</v>
      </c>
      <c r="B14" s="14"/>
      <c r="C14" s="7" t="s">
        <v>157</v>
      </c>
      <c r="D14" s="18">
        <v>12.9</v>
      </c>
      <c r="E14" s="18"/>
      <c r="F14" s="18">
        <f t="shared" si="0"/>
        <v>12.9</v>
      </c>
      <c r="G14" s="18"/>
      <c r="H14" s="25" t="s">
        <v>409</v>
      </c>
    </row>
    <row r="15" spans="1:8" ht="13.2" customHeight="1" x14ac:dyDescent="0.25">
      <c r="A15" s="148">
        <v>12</v>
      </c>
      <c r="B15" s="14"/>
      <c r="C15" s="7" t="s">
        <v>49</v>
      </c>
      <c r="D15" s="18">
        <v>4</v>
      </c>
      <c r="E15" s="18"/>
      <c r="F15" s="18">
        <f t="shared" si="0"/>
        <v>4</v>
      </c>
      <c r="G15" s="18"/>
      <c r="H15" s="25" t="s">
        <v>408</v>
      </c>
    </row>
    <row r="16" spans="1:8" ht="13.2" customHeight="1" x14ac:dyDescent="0.25">
      <c r="A16" s="148">
        <v>13</v>
      </c>
      <c r="B16" s="14"/>
      <c r="C16" s="7" t="s">
        <v>85</v>
      </c>
      <c r="D16" s="18">
        <v>2.2000000000000002</v>
      </c>
      <c r="E16" s="18"/>
      <c r="F16" s="18">
        <f t="shared" si="0"/>
        <v>2.2000000000000002</v>
      </c>
      <c r="G16" s="18"/>
      <c r="H16" s="25" t="s">
        <v>408</v>
      </c>
    </row>
    <row r="17" spans="1:8" ht="26.4" x14ac:dyDescent="0.25">
      <c r="A17" s="148">
        <v>14</v>
      </c>
      <c r="B17" s="14"/>
      <c r="C17" s="7" t="s">
        <v>66</v>
      </c>
      <c r="D17" s="18"/>
      <c r="E17" s="18">
        <v>-5.3</v>
      </c>
      <c r="F17" s="18">
        <f t="shared" si="0"/>
        <v>-5.3</v>
      </c>
      <c r="G17" s="18"/>
      <c r="H17" s="168" t="s">
        <v>442</v>
      </c>
    </row>
    <row r="18" spans="1:8" ht="13.2" customHeight="1" x14ac:dyDescent="0.25">
      <c r="A18" s="148">
        <v>15</v>
      </c>
      <c r="B18" s="14"/>
      <c r="C18" s="100" t="s">
        <v>57</v>
      </c>
      <c r="D18" s="18"/>
      <c r="E18" s="18">
        <v>-4.2</v>
      </c>
      <c r="F18" s="18">
        <f t="shared" si="0"/>
        <v>-4.2</v>
      </c>
      <c r="G18" s="18"/>
      <c r="H18" s="169"/>
    </row>
    <row r="19" spans="1:8" ht="13.2" customHeight="1" x14ac:dyDescent="0.25">
      <c r="A19" s="148">
        <v>20</v>
      </c>
      <c r="B19" s="14"/>
      <c r="C19" s="7" t="s">
        <v>51</v>
      </c>
      <c r="D19" s="18"/>
      <c r="E19" s="18">
        <v>-3.1</v>
      </c>
      <c r="F19" s="18">
        <f t="shared" si="0"/>
        <v>-3.1</v>
      </c>
      <c r="G19" s="18"/>
      <c r="H19" s="170"/>
    </row>
    <row r="20" spans="1:8" ht="13.2" customHeight="1" x14ac:dyDescent="0.25">
      <c r="A20" s="148">
        <v>21</v>
      </c>
      <c r="B20" s="14"/>
      <c r="C20" s="7" t="s">
        <v>68</v>
      </c>
      <c r="D20" s="18">
        <v>3.5</v>
      </c>
      <c r="E20" s="18"/>
      <c r="F20" s="18">
        <f t="shared" si="0"/>
        <v>3.5</v>
      </c>
      <c r="G20" s="18"/>
      <c r="H20" s="25" t="s">
        <v>296</v>
      </c>
    </row>
    <row r="21" spans="1:8" x14ac:dyDescent="0.25">
      <c r="A21" s="148">
        <v>25</v>
      </c>
      <c r="B21" s="14"/>
      <c r="C21" s="123" t="s">
        <v>293</v>
      </c>
      <c r="D21" s="18">
        <v>24.7</v>
      </c>
      <c r="E21" s="18"/>
      <c r="F21" s="18">
        <f t="shared" si="0"/>
        <v>24.7</v>
      </c>
      <c r="G21" s="18"/>
      <c r="H21" s="25" t="s">
        <v>297</v>
      </c>
    </row>
    <row r="22" spans="1:8" x14ac:dyDescent="0.25">
      <c r="A22" s="148">
        <v>26</v>
      </c>
      <c r="B22" s="14"/>
      <c r="C22" s="100" t="s">
        <v>61</v>
      </c>
      <c r="D22" s="18">
        <v>22.5</v>
      </c>
      <c r="E22" s="18"/>
      <c r="F22" s="18">
        <f t="shared" si="0"/>
        <v>22.5</v>
      </c>
      <c r="G22" s="18">
        <v>22.5</v>
      </c>
      <c r="H22" s="25" t="s">
        <v>298</v>
      </c>
    </row>
    <row r="23" spans="1:8" ht="39.6" x14ac:dyDescent="0.25">
      <c r="A23" s="148">
        <v>30</v>
      </c>
      <c r="B23" s="14"/>
      <c r="C23" s="102" t="s">
        <v>14</v>
      </c>
      <c r="D23" s="18">
        <v>0.9</v>
      </c>
      <c r="E23" s="18"/>
      <c r="F23" s="18">
        <f t="shared" si="0"/>
        <v>0.9</v>
      </c>
      <c r="G23" s="18"/>
      <c r="H23" s="25" t="s">
        <v>469</v>
      </c>
    </row>
    <row r="24" spans="1:8" ht="13.2" customHeight="1" x14ac:dyDescent="0.25">
      <c r="A24" s="148">
        <v>32</v>
      </c>
      <c r="B24" s="14"/>
      <c r="C24" s="15" t="s">
        <v>134</v>
      </c>
      <c r="D24" s="18">
        <f>+D25</f>
        <v>0</v>
      </c>
      <c r="E24" s="18">
        <f>+E25</f>
        <v>-134.6</v>
      </c>
      <c r="F24" s="18">
        <f>+F25</f>
        <v>-134.6</v>
      </c>
      <c r="G24" s="18">
        <f>+G25</f>
        <v>0</v>
      </c>
      <c r="H24" s="25"/>
    </row>
    <row r="25" spans="1:8" ht="55.2" x14ac:dyDescent="0.25">
      <c r="A25" s="149" t="s">
        <v>165</v>
      </c>
      <c r="B25" s="14"/>
      <c r="C25" s="103" t="s">
        <v>299</v>
      </c>
      <c r="D25" s="18">
        <f>+D26+D27+D28</f>
        <v>0</v>
      </c>
      <c r="E25" s="18">
        <f>+E26+E27+E28</f>
        <v>-134.6</v>
      </c>
      <c r="F25" s="18">
        <f>+F26+F27+F28</f>
        <v>-134.6</v>
      </c>
      <c r="G25" s="18">
        <f>+G26+G27+G28</f>
        <v>0</v>
      </c>
      <c r="H25" s="25"/>
    </row>
    <row r="26" spans="1:8" ht="39.6" x14ac:dyDescent="0.25">
      <c r="A26" s="149" t="s">
        <v>166</v>
      </c>
      <c r="B26" s="14"/>
      <c r="C26" s="86" t="s">
        <v>135</v>
      </c>
      <c r="D26" s="18"/>
      <c r="E26" s="18">
        <v>-25</v>
      </c>
      <c r="F26" s="18">
        <f>+D26+E26</f>
        <v>-25</v>
      </c>
      <c r="G26" s="18"/>
      <c r="H26" s="168" t="s">
        <v>453</v>
      </c>
    </row>
    <row r="27" spans="1:8" ht="29.25" customHeight="1" x14ac:dyDescent="0.25">
      <c r="A27" s="149" t="s">
        <v>300</v>
      </c>
      <c r="B27" s="14"/>
      <c r="C27" s="107" t="s">
        <v>301</v>
      </c>
      <c r="D27" s="18"/>
      <c r="E27" s="18">
        <v>-9.6</v>
      </c>
      <c r="F27" s="18">
        <f>+D27+E27</f>
        <v>-9.6</v>
      </c>
      <c r="G27" s="18"/>
      <c r="H27" s="170"/>
    </row>
    <row r="28" spans="1:8" ht="39.6" x14ac:dyDescent="0.25">
      <c r="A28" s="149" t="s">
        <v>363</v>
      </c>
      <c r="B28" s="14"/>
      <c r="C28" s="104" t="s">
        <v>364</v>
      </c>
      <c r="D28" s="18"/>
      <c r="E28" s="18">
        <v>-100</v>
      </c>
      <c r="F28" s="18">
        <f>+D28+E28</f>
        <v>-100</v>
      </c>
      <c r="G28" s="18"/>
      <c r="H28" s="25" t="s">
        <v>454</v>
      </c>
    </row>
    <row r="29" spans="1:8" x14ac:dyDescent="0.25">
      <c r="A29" s="148">
        <v>36</v>
      </c>
      <c r="B29" s="2" t="s">
        <v>12</v>
      </c>
      <c r="C29" s="3" t="s">
        <v>13</v>
      </c>
      <c r="D29" s="18">
        <f>+D30+D31+D32+D43+D44+D45+D46+D47+D48+D49+D50+D51+D52+D53</f>
        <v>1552.3999999999999</v>
      </c>
      <c r="E29" s="18">
        <f>+E30+E31+E32+E43+E44+E45+E46+E47+E48+E49+E50+E51+E52+E53</f>
        <v>-52.3</v>
      </c>
      <c r="F29" s="18">
        <f>+F30+F31+F32+F43+F44+F45+F46+F47+F48+F49+F50+F51+F52+F53</f>
        <v>1500.1</v>
      </c>
      <c r="G29" s="18">
        <f>+G30+G31+G32+G43+G44+G45+G46+G47+G48+G49+G50+G51+G52+G53</f>
        <v>0</v>
      </c>
      <c r="H29" s="25"/>
    </row>
    <row r="30" spans="1:8" ht="52.8" x14ac:dyDescent="0.25">
      <c r="A30" s="148">
        <v>37</v>
      </c>
      <c r="B30" s="14"/>
      <c r="C30" s="100" t="s">
        <v>59</v>
      </c>
      <c r="D30" s="18">
        <v>1.7</v>
      </c>
      <c r="E30" s="18"/>
      <c r="F30" s="18">
        <f>+D30+E30</f>
        <v>1.7</v>
      </c>
      <c r="G30" s="18"/>
      <c r="H30" s="25" t="s">
        <v>467</v>
      </c>
    </row>
    <row r="31" spans="1:8" ht="39.6" x14ac:dyDescent="0.25">
      <c r="A31" s="148">
        <v>39</v>
      </c>
      <c r="B31" s="14"/>
      <c r="C31" s="102" t="s">
        <v>14</v>
      </c>
      <c r="D31" s="18">
        <v>0.5</v>
      </c>
      <c r="E31" s="18"/>
      <c r="F31" s="18">
        <f t="shared" ref="F31:F57" si="1">+D31+E31</f>
        <v>0.5</v>
      </c>
      <c r="G31" s="18"/>
      <c r="H31" s="25" t="s">
        <v>468</v>
      </c>
    </row>
    <row r="32" spans="1:8" ht="26.4" x14ac:dyDescent="0.25">
      <c r="A32" s="148">
        <v>42</v>
      </c>
      <c r="B32" s="14"/>
      <c r="C32" s="15" t="s">
        <v>134</v>
      </c>
      <c r="D32" s="18">
        <f>+D33+D34+D35+D36+D37+D38+D39</f>
        <v>119.8</v>
      </c>
      <c r="E32" s="18">
        <f>+E33+E34+E35+E36+E37+E38+E39</f>
        <v>-52.3</v>
      </c>
      <c r="F32" s="18">
        <f>+F33+F34+F35+F36+F37+F38+F39</f>
        <v>67.5</v>
      </c>
      <c r="G32" s="18">
        <f>+G33+G34+G35+G36+G37+G38+G39</f>
        <v>0</v>
      </c>
      <c r="H32" s="25"/>
    </row>
    <row r="33" spans="1:8" ht="25.5" customHeight="1" x14ac:dyDescent="0.25">
      <c r="A33" s="149" t="s">
        <v>304</v>
      </c>
      <c r="B33" s="14"/>
      <c r="C33" s="96" t="s">
        <v>305</v>
      </c>
      <c r="D33" s="18">
        <v>18</v>
      </c>
      <c r="E33" s="18"/>
      <c r="F33" s="18">
        <f t="shared" si="1"/>
        <v>18</v>
      </c>
      <c r="G33" s="18"/>
      <c r="H33" s="168" t="s">
        <v>449</v>
      </c>
    </row>
    <row r="34" spans="1:8" ht="26.4" x14ac:dyDescent="0.25">
      <c r="A34" s="149" t="s">
        <v>306</v>
      </c>
      <c r="B34" s="14"/>
      <c r="C34" s="106" t="s">
        <v>307</v>
      </c>
      <c r="D34" s="18">
        <v>7.8</v>
      </c>
      <c r="E34" s="18"/>
      <c r="F34" s="18">
        <f t="shared" si="1"/>
        <v>7.8</v>
      </c>
      <c r="G34" s="18"/>
      <c r="H34" s="169"/>
    </row>
    <row r="35" spans="1:8" x14ac:dyDescent="0.25">
      <c r="A35" s="149" t="s">
        <v>308</v>
      </c>
      <c r="B35" s="14"/>
      <c r="C35" s="86" t="s">
        <v>309</v>
      </c>
      <c r="D35" s="18"/>
      <c r="E35" s="18">
        <v>-27.5</v>
      </c>
      <c r="F35" s="18">
        <f t="shared" si="1"/>
        <v>-27.5</v>
      </c>
      <c r="G35" s="18"/>
      <c r="H35" s="169"/>
    </row>
    <row r="36" spans="1:8" ht="39.6" x14ac:dyDescent="0.25">
      <c r="A36" s="149" t="s">
        <v>310</v>
      </c>
      <c r="B36" s="14"/>
      <c r="C36" s="86" t="s">
        <v>311</v>
      </c>
      <c r="D36" s="18">
        <v>3</v>
      </c>
      <c r="E36" s="18"/>
      <c r="F36" s="18">
        <f t="shared" si="1"/>
        <v>3</v>
      </c>
      <c r="G36" s="18"/>
      <c r="H36" s="169"/>
    </row>
    <row r="37" spans="1:8" ht="26.4" x14ac:dyDescent="0.25">
      <c r="A37" s="149" t="s">
        <v>302</v>
      </c>
      <c r="B37" s="14"/>
      <c r="C37" s="86" t="s">
        <v>303</v>
      </c>
      <c r="D37" s="18">
        <v>86.6</v>
      </c>
      <c r="E37" s="18"/>
      <c r="F37" s="18">
        <f t="shared" si="1"/>
        <v>86.6</v>
      </c>
      <c r="G37" s="18"/>
      <c r="H37" s="170"/>
    </row>
    <row r="38" spans="1:8" ht="26.4" x14ac:dyDescent="0.25">
      <c r="A38" s="149" t="s">
        <v>312</v>
      </c>
      <c r="B38" s="14"/>
      <c r="C38" s="86" t="s">
        <v>313</v>
      </c>
      <c r="D38" s="18">
        <v>3.2</v>
      </c>
      <c r="E38" s="18"/>
      <c r="F38" s="18">
        <f t="shared" si="1"/>
        <v>3.2</v>
      </c>
      <c r="G38" s="18"/>
      <c r="H38" s="25" t="s">
        <v>447</v>
      </c>
    </row>
    <row r="39" spans="1:8" ht="51.75" customHeight="1" x14ac:dyDescent="0.25">
      <c r="A39" s="149" t="s">
        <v>314</v>
      </c>
      <c r="B39" s="14"/>
      <c r="C39" s="103" t="s">
        <v>299</v>
      </c>
      <c r="D39" s="18">
        <f>+D40+D41+D42</f>
        <v>1.2</v>
      </c>
      <c r="E39" s="18">
        <f>+E40+E41+E42</f>
        <v>-24.799999999999997</v>
      </c>
      <c r="F39" s="18">
        <f>+F40+F41+F42</f>
        <v>-23.599999999999998</v>
      </c>
      <c r="G39" s="18">
        <f>+G40+G41+G42</f>
        <v>0</v>
      </c>
      <c r="H39" s="25"/>
    </row>
    <row r="40" spans="1:8" ht="26.4" x14ac:dyDescent="0.25">
      <c r="A40" s="149" t="s">
        <v>315</v>
      </c>
      <c r="B40" s="14"/>
      <c r="C40" s="86" t="s">
        <v>316</v>
      </c>
      <c r="D40" s="18"/>
      <c r="E40" s="18">
        <v>-15.2</v>
      </c>
      <c r="F40" s="18">
        <f t="shared" si="1"/>
        <v>-15.2</v>
      </c>
      <c r="G40" s="18"/>
      <c r="H40" s="168" t="s">
        <v>444</v>
      </c>
    </row>
    <row r="41" spans="1:8" ht="39.6" x14ac:dyDescent="0.25">
      <c r="A41" s="149" t="s">
        <v>317</v>
      </c>
      <c r="B41" s="14"/>
      <c r="C41" s="107" t="s">
        <v>182</v>
      </c>
      <c r="D41" s="18"/>
      <c r="E41" s="18">
        <v>-9.6</v>
      </c>
      <c r="F41" s="18">
        <f t="shared" si="1"/>
        <v>-9.6</v>
      </c>
      <c r="G41" s="18"/>
      <c r="H41" s="170"/>
    </row>
    <row r="42" spans="1:8" ht="39.6" x14ac:dyDescent="0.25">
      <c r="A42" s="149"/>
      <c r="B42" s="14"/>
      <c r="C42" s="107" t="s">
        <v>318</v>
      </c>
      <c r="D42" s="18">
        <v>1.2</v>
      </c>
      <c r="E42" s="18"/>
      <c r="F42" s="18">
        <f t="shared" si="1"/>
        <v>1.2</v>
      </c>
      <c r="G42" s="18"/>
      <c r="H42" s="25" t="s">
        <v>450</v>
      </c>
    </row>
    <row r="43" spans="1:8" ht="26.4" x14ac:dyDescent="0.25">
      <c r="A43" s="148">
        <v>43</v>
      </c>
      <c r="B43" s="14"/>
      <c r="C43" s="7" t="s">
        <v>15</v>
      </c>
      <c r="D43" s="28">
        <v>130.19999999999999</v>
      </c>
      <c r="E43" s="18"/>
      <c r="F43" s="18">
        <f t="shared" si="1"/>
        <v>130.19999999999999</v>
      </c>
      <c r="G43" s="18"/>
      <c r="H43" s="168" t="s">
        <v>412</v>
      </c>
    </row>
    <row r="44" spans="1:8" ht="26.4" x14ac:dyDescent="0.25">
      <c r="A44" s="148">
        <v>44</v>
      </c>
      <c r="B44" s="14"/>
      <c r="C44" s="7" t="s">
        <v>41</v>
      </c>
      <c r="D44" s="28">
        <v>228.2</v>
      </c>
      <c r="E44" s="18"/>
      <c r="F44" s="18">
        <f t="shared" si="1"/>
        <v>228.2</v>
      </c>
      <c r="G44" s="18"/>
      <c r="H44" s="169"/>
    </row>
    <row r="45" spans="1:8" ht="26.4" x14ac:dyDescent="0.25">
      <c r="A45" s="148">
        <v>45</v>
      </c>
      <c r="B45" s="14"/>
      <c r="C45" s="7" t="s">
        <v>73</v>
      </c>
      <c r="D45" s="28">
        <v>155.1</v>
      </c>
      <c r="E45" s="18"/>
      <c r="F45" s="18">
        <f t="shared" si="1"/>
        <v>155.1</v>
      </c>
      <c r="G45" s="18"/>
      <c r="H45" s="169"/>
    </row>
    <row r="46" spans="1:8" ht="26.4" x14ac:dyDescent="0.25">
      <c r="A46" s="148">
        <v>46</v>
      </c>
      <c r="B46" s="14"/>
      <c r="C46" s="7" t="s">
        <v>74</v>
      </c>
      <c r="D46" s="28">
        <v>164.9</v>
      </c>
      <c r="E46" s="18"/>
      <c r="F46" s="18">
        <f t="shared" si="1"/>
        <v>164.9</v>
      </c>
      <c r="G46" s="18"/>
      <c r="H46" s="169"/>
    </row>
    <row r="47" spans="1:8" ht="26.4" x14ac:dyDescent="0.25">
      <c r="A47" s="148">
        <v>47</v>
      </c>
      <c r="B47" s="14"/>
      <c r="C47" s="7" t="s">
        <v>69</v>
      </c>
      <c r="D47" s="28">
        <v>125.2</v>
      </c>
      <c r="E47" s="18"/>
      <c r="F47" s="18">
        <f t="shared" si="1"/>
        <v>125.2</v>
      </c>
      <c r="G47" s="18"/>
      <c r="H47" s="169"/>
    </row>
    <row r="48" spans="1:8" ht="26.4" x14ac:dyDescent="0.25">
      <c r="A48" s="148">
        <v>48</v>
      </c>
      <c r="B48" s="14"/>
      <c r="C48" s="7" t="s">
        <v>75</v>
      </c>
      <c r="D48" s="28">
        <v>172.4</v>
      </c>
      <c r="E48" s="18"/>
      <c r="F48" s="18">
        <f t="shared" si="1"/>
        <v>172.4</v>
      </c>
      <c r="G48" s="18"/>
      <c r="H48" s="169"/>
    </row>
    <row r="49" spans="1:8" ht="26.4" x14ac:dyDescent="0.25">
      <c r="A49" s="148">
        <v>49</v>
      </c>
      <c r="B49" s="14"/>
      <c r="C49" s="15" t="s">
        <v>70</v>
      </c>
      <c r="D49" s="28">
        <v>132.30000000000001</v>
      </c>
      <c r="E49" s="18"/>
      <c r="F49" s="18">
        <f t="shared" si="1"/>
        <v>132.30000000000001</v>
      </c>
      <c r="G49" s="18"/>
      <c r="H49" s="169"/>
    </row>
    <row r="50" spans="1:8" ht="26.4" x14ac:dyDescent="0.25">
      <c r="A50" s="148">
        <v>50</v>
      </c>
      <c r="B50" s="14"/>
      <c r="C50" s="7" t="s">
        <v>184</v>
      </c>
      <c r="D50" s="28">
        <v>86.6</v>
      </c>
      <c r="E50" s="18"/>
      <c r="F50" s="18">
        <f t="shared" si="1"/>
        <v>86.6</v>
      </c>
      <c r="G50" s="18"/>
      <c r="H50" s="169"/>
    </row>
    <row r="51" spans="1:8" ht="26.4" x14ac:dyDescent="0.25">
      <c r="A51" s="148">
        <v>51</v>
      </c>
      <c r="B51" s="14"/>
      <c r="C51" s="7" t="s">
        <v>76</v>
      </c>
      <c r="D51" s="28">
        <v>134.19999999999999</v>
      </c>
      <c r="E51" s="18"/>
      <c r="F51" s="18">
        <f t="shared" si="1"/>
        <v>134.19999999999999</v>
      </c>
      <c r="G51" s="18"/>
      <c r="H51" s="169"/>
    </row>
    <row r="52" spans="1:8" ht="26.4" x14ac:dyDescent="0.25">
      <c r="A52" s="148">
        <v>52</v>
      </c>
      <c r="B52" s="14"/>
      <c r="C52" s="7" t="s">
        <v>48</v>
      </c>
      <c r="D52" s="28">
        <v>35.1</v>
      </c>
      <c r="E52" s="18"/>
      <c r="F52" s="18">
        <f t="shared" si="1"/>
        <v>35.1</v>
      </c>
      <c r="G52" s="18"/>
      <c r="H52" s="169"/>
    </row>
    <row r="53" spans="1:8" ht="26.4" x14ac:dyDescent="0.25">
      <c r="A53" s="148">
        <v>53</v>
      </c>
      <c r="B53" s="14"/>
      <c r="C53" s="7" t="s">
        <v>77</v>
      </c>
      <c r="D53" s="28">
        <f>66.2</f>
        <v>66.2</v>
      </c>
      <c r="E53" s="18"/>
      <c r="F53" s="18">
        <f t="shared" si="1"/>
        <v>66.2</v>
      </c>
      <c r="G53" s="18"/>
      <c r="H53" s="170"/>
    </row>
    <row r="54" spans="1:8" x14ac:dyDescent="0.25">
      <c r="A54" s="148">
        <v>54</v>
      </c>
      <c r="B54" s="2" t="s">
        <v>319</v>
      </c>
      <c r="C54" s="3" t="s">
        <v>320</v>
      </c>
      <c r="D54" s="19">
        <f>+D55</f>
        <v>0</v>
      </c>
      <c r="E54" s="19">
        <f>+E55</f>
        <v>-10</v>
      </c>
      <c r="F54" s="19">
        <f>+F55</f>
        <v>-10</v>
      </c>
      <c r="G54" s="19">
        <f>+G55</f>
        <v>0</v>
      </c>
      <c r="H54" s="25"/>
    </row>
    <row r="55" spans="1:8" ht="26.4" x14ac:dyDescent="0.25">
      <c r="A55" s="148">
        <v>56</v>
      </c>
      <c r="B55" s="2"/>
      <c r="C55" s="15" t="s">
        <v>134</v>
      </c>
      <c r="D55" s="18">
        <f>+D56</f>
        <v>0</v>
      </c>
      <c r="E55" s="18">
        <f t="shared" ref="E55:G56" si="2">+E56</f>
        <v>-10</v>
      </c>
      <c r="F55" s="18">
        <f t="shared" si="2"/>
        <v>-10</v>
      </c>
      <c r="G55" s="18">
        <f t="shared" si="2"/>
        <v>0</v>
      </c>
      <c r="H55" s="25"/>
    </row>
    <row r="56" spans="1:8" ht="57.75" customHeight="1" x14ac:dyDescent="0.25">
      <c r="A56" s="149" t="s">
        <v>321</v>
      </c>
      <c r="B56" s="14"/>
      <c r="C56" s="103" t="s">
        <v>299</v>
      </c>
      <c r="D56" s="18">
        <f>+D57</f>
        <v>0</v>
      </c>
      <c r="E56" s="18">
        <f t="shared" si="2"/>
        <v>-10</v>
      </c>
      <c r="F56" s="18">
        <f t="shared" si="2"/>
        <v>-10</v>
      </c>
      <c r="G56" s="18">
        <f t="shared" si="2"/>
        <v>0</v>
      </c>
      <c r="H56" s="25"/>
    </row>
    <row r="57" spans="1:8" ht="39.6" x14ac:dyDescent="0.25">
      <c r="A57" s="149" t="s">
        <v>322</v>
      </c>
      <c r="B57" s="14"/>
      <c r="C57" s="7" t="s">
        <v>323</v>
      </c>
      <c r="D57" s="18"/>
      <c r="E57" s="18">
        <v>-10</v>
      </c>
      <c r="F57" s="18">
        <f t="shared" si="1"/>
        <v>-10</v>
      </c>
      <c r="G57" s="18"/>
      <c r="H57" s="25" t="s">
        <v>444</v>
      </c>
    </row>
    <row r="58" spans="1:8" x14ac:dyDescent="0.25">
      <c r="A58" s="148">
        <v>67</v>
      </c>
      <c r="B58" s="2" t="s">
        <v>44</v>
      </c>
      <c r="C58" s="3" t="s">
        <v>45</v>
      </c>
      <c r="D58" s="19">
        <f>+D59+D60+D61+D62</f>
        <v>21.2</v>
      </c>
      <c r="E58" s="19">
        <f>+E59+E60+E61+E62</f>
        <v>-114.3</v>
      </c>
      <c r="F58" s="19">
        <f>+F59+F60+F61+F62</f>
        <v>-93.1</v>
      </c>
      <c r="G58" s="19">
        <f>+G59+G60+G61+G62</f>
        <v>0</v>
      </c>
      <c r="H58" s="25"/>
    </row>
    <row r="59" spans="1:8" x14ac:dyDescent="0.25">
      <c r="A59" s="148">
        <v>68</v>
      </c>
      <c r="B59" s="14"/>
      <c r="C59" s="100" t="s">
        <v>54</v>
      </c>
      <c r="D59" s="18">
        <v>2.8</v>
      </c>
      <c r="E59" s="18"/>
      <c r="F59" s="18">
        <f>+D59+E59</f>
        <v>2.8</v>
      </c>
      <c r="G59" s="18"/>
      <c r="H59" s="25" t="s">
        <v>408</v>
      </c>
    </row>
    <row r="60" spans="1:8" ht="66" x14ac:dyDescent="0.25">
      <c r="A60" s="148">
        <v>69</v>
      </c>
      <c r="B60" s="14"/>
      <c r="C60" s="105" t="s">
        <v>72</v>
      </c>
      <c r="D60" s="18">
        <v>8.1</v>
      </c>
      <c r="E60" s="18"/>
      <c r="F60" s="18">
        <f>+D60+E60</f>
        <v>8.1</v>
      </c>
      <c r="G60" s="18"/>
      <c r="H60" s="25" t="s">
        <v>471</v>
      </c>
    </row>
    <row r="61" spans="1:8" ht="13.2" customHeight="1" x14ac:dyDescent="0.25">
      <c r="A61" s="148">
        <v>70</v>
      </c>
      <c r="B61" s="14"/>
      <c r="C61" s="105" t="s">
        <v>22</v>
      </c>
      <c r="D61" s="18">
        <v>1.8</v>
      </c>
      <c r="E61" s="18"/>
      <c r="F61" s="18">
        <f>+D61+E61</f>
        <v>1.8</v>
      </c>
      <c r="G61" s="18"/>
      <c r="H61" s="25" t="s">
        <v>408</v>
      </c>
    </row>
    <row r="62" spans="1:8" ht="26.4" x14ac:dyDescent="0.25">
      <c r="A62" s="148">
        <v>76</v>
      </c>
      <c r="B62" s="14"/>
      <c r="C62" s="15" t="s">
        <v>134</v>
      </c>
      <c r="D62" s="18">
        <f>+D63+D64+D65</f>
        <v>8.5</v>
      </c>
      <c r="E62" s="18">
        <f>+E63+E64+E65</f>
        <v>-114.3</v>
      </c>
      <c r="F62" s="18">
        <f>+F63+F64+F65</f>
        <v>-105.8</v>
      </c>
      <c r="G62" s="18">
        <f>+G63+G64+G65</f>
        <v>0</v>
      </c>
      <c r="H62" s="25"/>
    </row>
    <row r="63" spans="1:8" ht="67.5" customHeight="1" x14ac:dyDescent="0.25">
      <c r="A63" s="149" t="s">
        <v>324</v>
      </c>
      <c r="B63" s="14"/>
      <c r="C63" s="86" t="s">
        <v>325</v>
      </c>
      <c r="D63" s="18">
        <v>8.5</v>
      </c>
      <c r="E63" s="18"/>
      <c r="F63" s="18">
        <f t="shared" ref="F63:F68" si="3">+D63+E63</f>
        <v>8.5</v>
      </c>
      <c r="G63" s="18"/>
      <c r="H63" s="25" t="s">
        <v>455</v>
      </c>
    </row>
    <row r="64" spans="1:8" ht="105.6" x14ac:dyDescent="0.25">
      <c r="A64" s="149" t="s">
        <v>326</v>
      </c>
      <c r="B64" s="14"/>
      <c r="C64" s="107" t="s">
        <v>327</v>
      </c>
      <c r="D64" s="18"/>
      <c r="E64" s="18">
        <v>-15.6</v>
      </c>
      <c r="F64" s="18">
        <f t="shared" si="3"/>
        <v>-15.6</v>
      </c>
      <c r="G64" s="18"/>
      <c r="H64" s="25" t="s">
        <v>456</v>
      </c>
    </row>
    <row r="65" spans="1:8" ht="50.4" customHeight="1" x14ac:dyDescent="0.25">
      <c r="A65" s="149" t="s">
        <v>328</v>
      </c>
      <c r="B65" s="14"/>
      <c r="C65" s="103" t="s">
        <v>299</v>
      </c>
      <c r="D65" s="18">
        <f>+D66+D67+D68</f>
        <v>0</v>
      </c>
      <c r="E65" s="18">
        <f>+E66+E67+E68</f>
        <v>-98.7</v>
      </c>
      <c r="F65" s="18">
        <f>+F66+F67+F68</f>
        <v>-98.7</v>
      </c>
      <c r="G65" s="18">
        <f>+G66+G67+G68</f>
        <v>0</v>
      </c>
      <c r="H65" s="25"/>
    </row>
    <row r="66" spans="1:8" ht="39.6" x14ac:dyDescent="0.25">
      <c r="A66" s="149" t="s">
        <v>329</v>
      </c>
      <c r="B66" s="14"/>
      <c r="C66" s="107" t="s">
        <v>330</v>
      </c>
      <c r="D66" s="18"/>
      <c r="E66" s="18">
        <v>-18.7</v>
      </c>
      <c r="F66" s="18">
        <f t="shared" si="3"/>
        <v>-18.7</v>
      </c>
      <c r="G66" s="18"/>
      <c r="H66" s="25" t="s">
        <v>444</v>
      </c>
    </row>
    <row r="67" spans="1:8" ht="26.4" x14ac:dyDescent="0.25">
      <c r="A67" s="149" t="s">
        <v>331</v>
      </c>
      <c r="B67" s="14"/>
      <c r="C67" s="96" t="s">
        <v>332</v>
      </c>
      <c r="D67" s="18"/>
      <c r="E67" s="18">
        <v>-60</v>
      </c>
      <c r="F67" s="18">
        <f t="shared" si="3"/>
        <v>-60</v>
      </c>
      <c r="G67" s="18"/>
      <c r="H67" s="25" t="s">
        <v>457</v>
      </c>
    </row>
    <row r="68" spans="1:8" ht="26.4" x14ac:dyDescent="0.25">
      <c r="A68" s="149" t="s">
        <v>333</v>
      </c>
      <c r="B68" s="14"/>
      <c r="C68" s="7" t="s">
        <v>334</v>
      </c>
      <c r="D68" s="18"/>
      <c r="E68" s="18">
        <v>-20</v>
      </c>
      <c r="F68" s="18">
        <f t="shared" si="3"/>
        <v>-20</v>
      </c>
      <c r="G68" s="18"/>
      <c r="H68" s="25" t="s">
        <v>458</v>
      </c>
    </row>
    <row r="69" spans="1:8" ht="26.4" x14ac:dyDescent="0.25">
      <c r="A69" s="148">
        <v>78</v>
      </c>
      <c r="B69" s="2" t="s">
        <v>23</v>
      </c>
      <c r="C69" s="17" t="s">
        <v>24</v>
      </c>
      <c r="D69" s="19">
        <f>+D70</f>
        <v>7.5</v>
      </c>
      <c r="E69" s="19">
        <f t="shared" ref="E69:G70" si="4">+E70</f>
        <v>-95</v>
      </c>
      <c r="F69" s="19">
        <f t="shared" si="4"/>
        <v>-87.5</v>
      </c>
      <c r="G69" s="19">
        <f t="shared" si="4"/>
        <v>0</v>
      </c>
      <c r="H69" s="25"/>
    </row>
    <row r="70" spans="1:8" ht="26.4" x14ac:dyDescent="0.25">
      <c r="A70" s="148">
        <v>80</v>
      </c>
      <c r="B70" s="14"/>
      <c r="C70" s="15" t="s">
        <v>134</v>
      </c>
      <c r="D70" s="18">
        <f>+D71</f>
        <v>7.5</v>
      </c>
      <c r="E70" s="18">
        <f t="shared" si="4"/>
        <v>-95</v>
      </c>
      <c r="F70" s="18">
        <f t="shared" si="4"/>
        <v>-87.5</v>
      </c>
      <c r="G70" s="18">
        <f t="shared" si="4"/>
        <v>0</v>
      </c>
      <c r="H70" s="25"/>
    </row>
    <row r="71" spans="1:8" ht="55.2" x14ac:dyDescent="0.25">
      <c r="A71" s="150" t="s">
        <v>335</v>
      </c>
      <c r="B71" s="14"/>
      <c r="C71" s="103" t="s">
        <v>299</v>
      </c>
      <c r="D71" s="18">
        <f>+D72+D73+D74+D75+D76</f>
        <v>7.5</v>
      </c>
      <c r="E71" s="18">
        <f>+E72+E73+E74+E75+E76</f>
        <v>-95</v>
      </c>
      <c r="F71" s="18">
        <f>+F72+F73+F74+F75+F76</f>
        <v>-87.5</v>
      </c>
      <c r="G71" s="18">
        <f>+G72+G73+G74+G75+G76</f>
        <v>0</v>
      </c>
      <c r="H71" s="27"/>
    </row>
    <row r="72" spans="1:8" ht="39.6" x14ac:dyDescent="0.25">
      <c r="A72" s="149" t="s">
        <v>336</v>
      </c>
      <c r="B72" s="14"/>
      <c r="C72" s="96" t="s">
        <v>337</v>
      </c>
      <c r="D72" s="18">
        <v>7.5</v>
      </c>
      <c r="E72" s="18"/>
      <c r="F72" s="18">
        <f>+D72+E72</f>
        <v>7.5</v>
      </c>
      <c r="G72" s="18"/>
      <c r="H72" s="27" t="s">
        <v>472</v>
      </c>
    </row>
    <row r="73" spans="1:8" ht="39.6" x14ac:dyDescent="0.25">
      <c r="A73" s="149" t="s">
        <v>338</v>
      </c>
      <c r="B73" s="14"/>
      <c r="C73" s="96" t="s">
        <v>339</v>
      </c>
      <c r="D73" s="18"/>
      <c r="E73" s="18">
        <v>-40</v>
      </c>
      <c r="F73" s="18">
        <f>+D73+E73</f>
        <v>-40</v>
      </c>
      <c r="G73" s="18"/>
      <c r="H73" s="27" t="s">
        <v>459</v>
      </c>
    </row>
    <row r="74" spans="1:8" ht="52.8" x14ac:dyDescent="0.25">
      <c r="A74" s="149" t="s">
        <v>340</v>
      </c>
      <c r="B74" s="14"/>
      <c r="C74" s="96" t="s">
        <v>341</v>
      </c>
      <c r="D74" s="18"/>
      <c r="E74" s="18">
        <v>-25</v>
      </c>
      <c r="F74" s="18">
        <f>+D74+E74</f>
        <v>-25</v>
      </c>
      <c r="G74" s="18"/>
      <c r="H74" s="27" t="s">
        <v>460</v>
      </c>
    </row>
    <row r="75" spans="1:8" ht="26.4" x14ac:dyDescent="0.25">
      <c r="A75" s="149" t="s">
        <v>342</v>
      </c>
      <c r="B75" s="14"/>
      <c r="C75" s="96" t="s">
        <v>343</v>
      </c>
      <c r="D75" s="18"/>
      <c r="E75" s="18">
        <v>-10</v>
      </c>
      <c r="F75" s="18">
        <f>+D75+E75</f>
        <v>-10</v>
      </c>
      <c r="G75" s="18"/>
      <c r="H75" s="27" t="s">
        <v>453</v>
      </c>
    </row>
    <row r="76" spans="1:8" ht="26.4" x14ac:dyDescent="0.25">
      <c r="A76" s="149" t="s">
        <v>344</v>
      </c>
      <c r="B76" s="14"/>
      <c r="C76" s="96" t="s">
        <v>345</v>
      </c>
      <c r="D76" s="18"/>
      <c r="E76" s="18">
        <v>-20</v>
      </c>
      <c r="F76" s="18">
        <f>+D76+E76</f>
        <v>-20</v>
      </c>
      <c r="G76" s="18"/>
      <c r="H76" s="27" t="s">
        <v>461</v>
      </c>
    </row>
    <row r="77" spans="1:8" ht="22.8" x14ac:dyDescent="0.25">
      <c r="A77" s="148">
        <v>81</v>
      </c>
      <c r="B77" s="2" t="s">
        <v>16</v>
      </c>
      <c r="C77" s="16" t="s">
        <v>17</v>
      </c>
      <c r="D77" s="19">
        <f>+D78+D91</f>
        <v>42.5</v>
      </c>
      <c r="E77" s="19">
        <f>+E78+E91</f>
        <v>-117</v>
      </c>
      <c r="F77" s="19">
        <f>+F78+F91</f>
        <v>-74.5</v>
      </c>
      <c r="G77" s="19">
        <f>+G78+G91</f>
        <v>0</v>
      </c>
      <c r="H77" s="27"/>
    </row>
    <row r="78" spans="1:8" ht="26.4" x14ac:dyDescent="0.25">
      <c r="A78" s="148">
        <v>82</v>
      </c>
      <c r="B78" s="14"/>
      <c r="C78" s="15" t="s">
        <v>167</v>
      </c>
      <c r="D78" s="18">
        <f>+D79</f>
        <v>22.5</v>
      </c>
      <c r="E78" s="18">
        <f>+E79</f>
        <v>-117</v>
      </c>
      <c r="F78" s="18">
        <f>+F79</f>
        <v>-94.5</v>
      </c>
      <c r="G78" s="18">
        <f>+G79</f>
        <v>0</v>
      </c>
      <c r="H78" s="27"/>
    </row>
    <row r="79" spans="1:8" ht="55.2" x14ac:dyDescent="0.25">
      <c r="A79" s="149" t="s">
        <v>168</v>
      </c>
      <c r="B79" s="14"/>
      <c r="C79" s="103" t="s">
        <v>299</v>
      </c>
      <c r="D79" s="18">
        <f>+D80+D81+D82+D83+D84+D85+D86+D87+D88+D89+D90</f>
        <v>22.5</v>
      </c>
      <c r="E79" s="18">
        <f>+E80+E81+E82+E83+E84+E85+E86+E87+E88+E89+E90</f>
        <v>-117</v>
      </c>
      <c r="F79" s="18">
        <f>+F80+F81+F82+F83+F84+F85+F86+F87+F88+F89+F90</f>
        <v>-94.5</v>
      </c>
      <c r="G79" s="18">
        <f>+G80+G81+G82+G83+G84+G85+G86+G87+G88+G89+G90</f>
        <v>0</v>
      </c>
      <c r="H79" s="27"/>
    </row>
    <row r="80" spans="1:8" ht="39.6" x14ac:dyDescent="0.25">
      <c r="A80" s="149" t="s">
        <v>169</v>
      </c>
      <c r="B80" s="14"/>
      <c r="C80" s="15" t="s">
        <v>346</v>
      </c>
      <c r="D80" s="18"/>
      <c r="E80" s="18">
        <v>-6</v>
      </c>
      <c r="F80" s="18">
        <f t="shared" ref="F80:F91" si="5">+D80+E80</f>
        <v>-6</v>
      </c>
      <c r="G80" s="18"/>
      <c r="H80" s="27" t="s">
        <v>453</v>
      </c>
    </row>
    <row r="81" spans="1:8" x14ac:dyDescent="0.25">
      <c r="A81" s="149" t="s">
        <v>347</v>
      </c>
      <c r="B81" s="14"/>
      <c r="C81" s="7" t="s">
        <v>348</v>
      </c>
      <c r="D81" s="18">
        <v>1.5</v>
      </c>
      <c r="E81" s="18"/>
      <c r="F81" s="18">
        <f t="shared" si="5"/>
        <v>1.5</v>
      </c>
      <c r="G81" s="18"/>
      <c r="H81" s="7" t="s">
        <v>466</v>
      </c>
    </row>
    <row r="82" spans="1:8" ht="26.4" x14ac:dyDescent="0.25">
      <c r="A82" s="149" t="s">
        <v>349</v>
      </c>
      <c r="B82" s="14"/>
      <c r="C82" s="7" t="s">
        <v>350</v>
      </c>
      <c r="D82" s="18"/>
      <c r="E82" s="18">
        <v>-1</v>
      </c>
      <c r="F82" s="18">
        <f t="shared" si="5"/>
        <v>-1</v>
      </c>
      <c r="G82" s="18"/>
      <c r="H82" s="27" t="s">
        <v>453</v>
      </c>
    </row>
    <row r="83" spans="1:8" ht="26.4" x14ac:dyDescent="0.25">
      <c r="A83" s="149" t="s">
        <v>351</v>
      </c>
      <c r="B83" s="14"/>
      <c r="C83" s="7" t="s">
        <v>352</v>
      </c>
      <c r="D83" s="30"/>
      <c r="E83" s="18">
        <v>-11</v>
      </c>
      <c r="F83" s="18">
        <f t="shared" si="5"/>
        <v>-11</v>
      </c>
      <c r="G83" s="18"/>
      <c r="H83" s="27" t="s">
        <v>462</v>
      </c>
    </row>
    <row r="84" spans="1:8" ht="26.4" x14ac:dyDescent="0.25">
      <c r="A84" s="149" t="s">
        <v>353</v>
      </c>
      <c r="B84" s="14"/>
      <c r="C84" s="7" t="s">
        <v>354</v>
      </c>
      <c r="D84" s="30"/>
      <c r="E84" s="18">
        <v>-17</v>
      </c>
      <c r="F84" s="18">
        <f t="shared" si="5"/>
        <v>-17</v>
      </c>
      <c r="G84" s="18"/>
      <c r="H84" s="27" t="s">
        <v>463</v>
      </c>
    </row>
    <row r="85" spans="1:8" ht="26.4" x14ac:dyDescent="0.25">
      <c r="A85" s="149" t="s">
        <v>170</v>
      </c>
      <c r="B85" s="14"/>
      <c r="C85" s="7" t="s">
        <v>355</v>
      </c>
      <c r="D85" s="30"/>
      <c r="E85" s="18">
        <v>-5</v>
      </c>
      <c r="F85" s="18">
        <f t="shared" si="5"/>
        <v>-5</v>
      </c>
      <c r="G85" s="18"/>
      <c r="H85" s="27" t="s">
        <v>453</v>
      </c>
    </row>
    <row r="86" spans="1:8" ht="26.4" x14ac:dyDescent="0.25">
      <c r="A86" s="149" t="s">
        <v>171</v>
      </c>
      <c r="B86" s="14"/>
      <c r="C86" s="96" t="s">
        <v>356</v>
      </c>
      <c r="D86" s="30"/>
      <c r="E86" s="18">
        <v>-3</v>
      </c>
      <c r="F86" s="18">
        <f t="shared" si="5"/>
        <v>-3</v>
      </c>
      <c r="G86" s="18"/>
      <c r="H86" s="27" t="s">
        <v>453</v>
      </c>
    </row>
    <row r="87" spans="1:8" ht="27" customHeight="1" x14ac:dyDescent="0.25">
      <c r="A87" s="149" t="s">
        <v>172</v>
      </c>
      <c r="B87" s="14"/>
      <c r="C87" s="96" t="s">
        <v>357</v>
      </c>
      <c r="D87" s="30"/>
      <c r="E87" s="18">
        <v>-11</v>
      </c>
      <c r="F87" s="18">
        <f t="shared" si="5"/>
        <v>-11</v>
      </c>
      <c r="G87" s="18"/>
      <c r="H87" s="27" t="s">
        <v>464</v>
      </c>
    </row>
    <row r="88" spans="1:8" ht="26.4" x14ac:dyDescent="0.25">
      <c r="A88" s="149" t="s">
        <v>358</v>
      </c>
      <c r="B88" s="14"/>
      <c r="C88" s="96" t="s">
        <v>359</v>
      </c>
      <c r="D88" s="30"/>
      <c r="E88" s="18">
        <v>-21</v>
      </c>
      <c r="F88" s="18">
        <f t="shared" si="5"/>
        <v>-21</v>
      </c>
      <c r="G88" s="18"/>
      <c r="H88" s="171" t="s">
        <v>465</v>
      </c>
    </row>
    <row r="89" spans="1:8" ht="26.4" x14ac:dyDescent="0.25">
      <c r="A89" s="149" t="s">
        <v>173</v>
      </c>
      <c r="B89" s="14"/>
      <c r="C89" s="96" t="s">
        <v>360</v>
      </c>
      <c r="D89" s="30">
        <v>21</v>
      </c>
      <c r="E89" s="18"/>
      <c r="F89" s="18">
        <f t="shared" si="5"/>
        <v>21</v>
      </c>
      <c r="G89" s="18"/>
      <c r="H89" s="172"/>
    </row>
    <row r="90" spans="1:8" ht="26.4" x14ac:dyDescent="0.25">
      <c r="A90" s="149" t="s">
        <v>361</v>
      </c>
      <c r="B90" s="14"/>
      <c r="C90" s="7" t="s">
        <v>78</v>
      </c>
      <c r="D90" s="30"/>
      <c r="E90" s="18">
        <v>-42</v>
      </c>
      <c r="F90" s="18">
        <f t="shared" si="5"/>
        <v>-42</v>
      </c>
      <c r="G90" s="18"/>
      <c r="H90" s="27" t="s">
        <v>444</v>
      </c>
    </row>
    <row r="91" spans="1:8" ht="26.4" x14ac:dyDescent="0.25">
      <c r="A91" s="148">
        <v>83</v>
      </c>
      <c r="B91" s="2"/>
      <c r="C91" s="7" t="s">
        <v>15</v>
      </c>
      <c r="D91" s="30">
        <v>20</v>
      </c>
      <c r="E91" s="18"/>
      <c r="F91" s="18">
        <f t="shared" si="5"/>
        <v>20</v>
      </c>
      <c r="G91" s="18"/>
      <c r="H91" s="109" t="s">
        <v>452</v>
      </c>
    </row>
    <row r="92" spans="1:8" x14ac:dyDescent="0.25">
      <c r="A92" s="148">
        <v>94</v>
      </c>
      <c r="B92" s="2" t="s">
        <v>46</v>
      </c>
      <c r="C92" s="3" t="s">
        <v>47</v>
      </c>
      <c r="D92" s="19">
        <f>+D93+D97+D98+D99</f>
        <v>10</v>
      </c>
      <c r="E92" s="19">
        <f>+E93+E97+E98+E99</f>
        <v>-158</v>
      </c>
      <c r="F92" s="19">
        <f>+F93+F97+F98+F99</f>
        <v>-148</v>
      </c>
      <c r="G92" s="19">
        <f>+G93+G97+G98+G99</f>
        <v>0</v>
      </c>
      <c r="H92" s="26"/>
    </row>
    <row r="93" spans="1:8" ht="26.4" x14ac:dyDescent="0.25">
      <c r="A93" s="148">
        <v>95</v>
      </c>
      <c r="B93" s="14"/>
      <c r="C93" s="15" t="s">
        <v>134</v>
      </c>
      <c r="D93" s="18">
        <f>+D94+D95</f>
        <v>0</v>
      </c>
      <c r="E93" s="18">
        <f>+E94+E95</f>
        <v>-141</v>
      </c>
      <c r="F93" s="18">
        <f>+F94+F95</f>
        <v>-141</v>
      </c>
      <c r="G93" s="18">
        <f>+G94+G95</f>
        <v>0</v>
      </c>
      <c r="H93" s="26"/>
    </row>
    <row r="94" spans="1:8" ht="37.5" customHeight="1" x14ac:dyDescent="0.25">
      <c r="A94" s="149" t="s">
        <v>176</v>
      </c>
      <c r="B94" s="14"/>
      <c r="C94" s="106" t="s">
        <v>362</v>
      </c>
      <c r="D94" s="18"/>
      <c r="E94" s="18">
        <v>-21</v>
      </c>
      <c r="F94" s="18">
        <f>+D94+E94</f>
        <v>-21</v>
      </c>
      <c r="G94" s="18"/>
      <c r="H94" s="26" t="s">
        <v>448</v>
      </c>
    </row>
    <row r="95" spans="1:8" ht="55.2" x14ac:dyDescent="0.25">
      <c r="A95" s="149" t="s">
        <v>365</v>
      </c>
      <c r="B95" s="14"/>
      <c r="C95" s="103" t="s">
        <v>299</v>
      </c>
      <c r="D95" s="18">
        <f>+D96</f>
        <v>0</v>
      </c>
      <c r="E95" s="18">
        <f>+E96</f>
        <v>-120</v>
      </c>
      <c r="F95" s="18">
        <f>+F96</f>
        <v>-120</v>
      </c>
      <c r="G95" s="18">
        <f>+G96</f>
        <v>0</v>
      </c>
      <c r="H95" s="27"/>
    </row>
    <row r="96" spans="1:8" ht="39.6" x14ac:dyDescent="0.25">
      <c r="A96" s="149" t="s">
        <v>366</v>
      </c>
      <c r="B96" s="14"/>
      <c r="C96" s="96" t="s">
        <v>367</v>
      </c>
      <c r="D96" s="18"/>
      <c r="E96" s="18">
        <v>-120</v>
      </c>
      <c r="F96" s="18">
        <f>+D96+E96</f>
        <v>-120</v>
      </c>
      <c r="G96" s="18"/>
      <c r="H96" s="27" t="s">
        <v>443</v>
      </c>
    </row>
    <row r="97" spans="1:8" ht="26.4" x14ac:dyDescent="0.25">
      <c r="A97" s="148">
        <v>96</v>
      </c>
      <c r="B97" s="14"/>
      <c r="C97" s="86" t="s">
        <v>15</v>
      </c>
      <c r="D97" s="18">
        <v>5.7</v>
      </c>
      <c r="E97" s="18"/>
      <c r="F97" s="18">
        <f>+D97+E97</f>
        <v>5.7</v>
      </c>
      <c r="G97" s="18"/>
      <c r="H97" s="25" t="s">
        <v>400</v>
      </c>
    </row>
    <row r="98" spans="1:8" ht="52.8" x14ac:dyDescent="0.25">
      <c r="A98" s="148">
        <v>98</v>
      </c>
      <c r="B98" s="14"/>
      <c r="C98" s="7" t="s">
        <v>73</v>
      </c>
      <c r="D98" s="18">
        <v>3</v>
      </c>
      <c r="E98" s="18">
        <v>-17</v>
      </c>
      <c r="F98" s="18">
        <f>+D98+E98</f>
        <v>-14</v>
      </c>
      <c r="G98" s="18"/>
      <c r="H98" s="25" t="s">
        <v>413</v>
      </c>
    </row>
    <row r="99" spans="1:8" ht="26.4" x14ac:dyDescent="0.25">
      <c r="A99" s="148">
        <v>106</v>
      </c>
      <c r="B99" s="14"/>
      <c r="C99" s="7" t="s">
        <v>77</v>
      </c>
      <c r="D99" s="18">
        <v>1.3</v>
      </c>
      <c r="E99" s="18"/>
      <c r="F99" s="18">
        <f>+D99+E99</f>
        <v>1.3</v>
      </c>
      <c r="G99" s="18"/>
      <c r="H99" s="25" t="s">
        <v>400</v>
      </c>
    </row>
    <row r="100" spans="1:8" ht="26.4" x14ac:dyDescent="0.25">
      <c r="A100" s="148">
        <v>111</v>
      </c>
      <c r="B100" s="2" t="s">
        <v>87</v>
      </c>
      <c r="C100" s="3" t="s">
        <v>88</v>
      </c>
      <c r="D100" s="19">
        <f>+D101+D104</f>
        <v>101.3</v>
      </c>
      <c r="E100" s="19">
        <f>+E101+E104</f>
        <v>-85.7</v>
      </c>
      <c r="F100" s="19">
        <f>+F101+F104</f>
        <v>15.599999999999994</v>
      </c>
      <c r="G100" s="19">
        <f>+G101+G104</f>
        <v>0</v>
      </c>
      <c r="H100" s="27"/>
    </row>
    <row r="101" spans="1:8" ht="26.4" x14ac:dyDescent="0.25">
      <c r="A101" s="148">
        <v>114</v>
      </c>
      <c r="B101" s="2"/>
      <c r="C101" s="15" t="s">
        <v>134</v>
      </c>
      <c r="D101" s="18">
        <f>+D102+D103</f>
        <v>100.3</v>
      </c>
      <c r="E101" s="18">
        <f>+E102+E103</f>
        <v>-85.7</v>
      </c>
      <c r="F101" s="18">
        <f>+F102+F103</f>
        <v>14.599999999999994</v>
      </c>
      <c r="G101" s="18">
        <f>+G102+G103</f>
        <v>0</v>
      </c>
      <c r="H101" s="27"/>
    </row>
    <row r="102" spans="1:8" ht="52.8" x14ac:dyDescent="0.25">
      <c r="A102" s="150" t="s">
        <v>174</v>
      </c>
      <c r="B102" s="2"/>
      <c r="C102" s="15" t="s">
        <v>175</v>
      </c>
      <c r="D102" s="18"/>
      <c r="E102" s="18">
        <v>-85.7</v>
      </c>
      <c r="F102" s="18">
        <f>+D102+E102</f>
        <v>-85.7</v>
      </c>
      <c r="G102" s="18"/>
      <c r="H102" s="25" t="s">
        <v>451</v>
      </c>
    </row>
    <row r="103" spans="1:8" ht="26.4" x14ac:dyDescent="0.25">
      <c r="A103" s="150" t="s">
        <v>177</v>
      </c>
      <c r="B103" s="14"/>
      <c r="C103" s="86" t="s">
        <v>368</v>
      </c>
      <c r="D103" s="18">
        <v>100.3</v>
      </c>
      <c r="E103" s="18"/>
      <c r="F103" s="18">
        <f>+E103+D103</f>
        <v>100.3</v>
      </c>
      <c r="G103" s="18"/>
      <c r="H103" s="108" t="s">
        <v>186</v>
      </c>
    </row>
    <row r="104" spans="1:8" ht="26.4" x14ac:dyDescent="0.25">
      <c r="A104" s="150">
        <v>119</v>
      </c>
      <c r="B104" s="2"/>
      <c r="C104" s="7" t="s">
        <v>69</v>
      </c>
      <c r="D104" s="18">
        <v>1</v>
      </c>
      <c r="E104" s="18"/>
      <c r="F104" s="18">
        <f>+E104+D104</f>
        <v>1</v>
      </c>
      <c r="G104" s="18"/>
      <c r="H104" s="108" t="s">
        <v>470</v>
      </c>
    </row>
  </sheetData>
  <mergeCells count="13">
    <mergeCell ref="D5:G5"/>
    <mergeCell ref="H5:H6"/>
    <mergeCell ref="H17:H19"/>
    <mergeCell ref="H33:H37"/>
    <mergeCell ref="H26:H27"/>
    <mergeCell ref="H40:H41"/>
    <mergeCell ref="H88:H89"/>
    <mergeCell ref="H43:H53"/>
    <mergeCell ref="D2:H2"/>
    <mergeCell ref="A3:H3"/>
    <mergeCell ref="A5:A6"/>
    <mergeCell ref="B5:B6"/>
    <mergeCell ref="C5:C6"/>
  </mergeCells>
  <phoneticPr fontId="13" type="noConversion"/>
  <pageMargins left="0.70866141732283472" right="0" top="0.39370078740157483" bottom="0.19685039370078741" header="0" footer="0"/>
  <pageSetup paperSize="9" orientation="landscape" r:id="rId1"/>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Q82"/>
  <sheetViews>
    <sheetView topLeftCell="B1" workbookViewId="0">
      <selection activeCell="O31" sqref="O31"/>
    </sheetView>
  </sheetViews>
  <sheetFormatPr defaultColWidth="9.33203125" defaultRowHeight="13.2" x14ac:dyDescent="0.25"/>
  <cols>
    <col min="1" max="1" width="6.33203125" style="144" hidden="1" customWidth="1"/>
    <col min="2" max="2" width="6.33203125" style="1" customWidth="1"/>
    <col min="3" max="3" width="41.6640625" style="1" customWidth="1"/>
    <col min="4" max="4" width="10.33203125" style="1" customWidth="1"/>
    <col min="5" max="5" width="9.33203125" style="1" customWidth="1"/>
    <col min="6" max="6" width="8.5546875" style="1" customWidth="1"/>
    <col min="7" max="7" width="10" style="1" customWidth="1"/>
    <col min="8" max="8" width="43" style="1" customWidth="1"/>
    <col min="9" max="16384" width="9.33203125" style="1"/>
  </cols>
  <sheetData>
    <row r="1" spans="1:17" x14ac:dyDescent="0.25">
      <c r="H1" s="22" t="s">
        <v>20</v>
      </c>
    </row>
    <row r="2" spans="1:17" ht="24" customHeight="1" x14ac:dyDescent="0.25">
      <c r="D2" s="173"/>
      <c r="E2" s="173"/>
      <c r="F2" s="173"/>
      <c r="G2" s="173"/>
      <c r="H2" s="173"/>
    </row>
    <row r="3" spans="1:17" ht="82.5" customHeight="1" x14ac:dyDescent="0.25">
      <c r="A3" s="174" t="s">
        <v>407</v>
      </c>
      <c r="B3" s="174"/>
      <c r="C3" s="174"/>
      <c r="D3" s="174"/>
      <c r="E3" s="174"/>
      <c r="F3" s="174"/>
      <c r="G3" s="174"/>
      <c r="H3" s="174"/>
      <c r="J3" s="189"/>
      <c r="K3" s="189"/>
      <c r="L3" s="189"/>
      <c r="M3" s="189"/>
      <c r="N3" s="189"/>
      <c r="O3" s="189"/>
      <c r="P3" s="189"/>
      <c r="Q3" s="189"/>
    </row>
    <row r="4" spans="1:17" x14ac:dyDescent="0.25">
      <c r="H4" s="9" t="s">
        <v>42</v>
      </c>
    </row>
    <row r="5" spans="1:17" ht="15" customHeight="1" x14ac:dyDescent="0.25">
      <c r="A5" s="190" t="s">
        <v>0</v>
      </c>
      <c r="B5" s="191" t="s">
        <v>2</v>
      </c>
      <c r="C5" s="192" t="s">
        <v>1</v>
      </c>
      <c r="D5" s="193" t="s">
        <v>4</v>
      </c>
      <c r="E5" s="193"/>
      <c r="F5" s="193"/>
      <c r="G5" s="193"/>
      <c r="H5" s="192" t="s">
        <v>3</v>
      </c>
    </row>
    <row r="6" spans="1:17" s="8" customFormat="1" ht="39" customHeight="1" x14ac:dyDescent="0.25">
      <c r="A6" s="190"/>
      <c r="B6" s="191"/>
      <c r="C6" s="192"/>
      <c r="D6" s="5" t="s">
        <v>5</v>
      </c>
      <c r="E6" s="5" t="s">
        <v>6</v>
      </c>
      <c r="F6" s="5" t="s">
        <v>7</v>
      </c>
      <c r="G6" s="5" t="s">
        <v>8</v>
      </c>
      <c r="H6" s="192"/>
    </row>
    <row r="7" spans="1:17" s="12" customFormat="1" ht="10.199999999999999" x14ac:dyDescent="0.2">
      <c r="A7" s="145">
        <v>1</v>
      </c>
      <c r="B7" s="10">
        <v>1</v>
      </c>
      <c r="C7" s="11">
        <v>2</v>
      </c>
      <c r="D7" s="11">
        <v>3</v>
      </c>
      <c r="E7" s="11">
        <v>4</v>
      </c>
      <c r="F7" s="11">
        <v>5</v>
      </c>
      <c r="G7" s="11">
        <v>6</v>
      </c>
      <c r="H7" s="11">
        <v>7</v>
      </c>
    </row>
    <row r="8" spans="1:17" ht="21" customHeight="1" x14ac:dyDescent="0.3">
      <c r="A8" s="146"/>
      <c r="B8" s="154"/>
      <c r="C8" s="155" t="s">
        <v>18</v>
      </c>
      <c r="D8" s="156">
        <f>+D9+D17+D20+D25+D28</f>
        <v>652.4</v>
      </c>
      <c r="E8" s="156">
        <f>+E9+E17+E20+E25+E28</f>
        <v>0</v>
      </c>
      <c r="F8" s="156">
        <f>+F9+F17+F20+F25+F28</f>
        <v>652.4</v>
      </c>
      <c r="G8" s="156">
        <f>+G9+G17+G20+G25+G28</f>
        <v>135.99999999999997</v>
      </c>
      <c r="H8" s="154"/>
      <c r="J8" s="21"/>
    </row>
    <row r="9" spans="1:17" x14ac:dyDescent="0.25">
      <c r="A9" s="148">
        <v>1</v>
      </c>
      <c r="B9" s="2" t="s">
        <v>10</v>
      </c>
      <c r="C9" s="6" t="s">
        <v>11</v>
      </c>
      <c r="D9" s="56">
        <f>+D10+D14</f>
        <v>242.8</v>
      </c>
      <c r="E9" s="56">
        <f>+E10+E14</f>
        <v>0</v>
      </c>
      <c r="F9" s="56">
        <f>+F10+F14</f>
        <v>242.8</v>
      </c>
      <c r="G9" s="56">
        <f>+G10+G14</f>
        <v>5</v>
      </c>
      <c r="H9" s="4"/>
      <c r="J9" s="21"/>
    </row>
    <row r="10" spans="1:17" ht="26.4" customHeight="1" x14ac:dyDescent="0.25">
      <c r="A10" s="151"/>
      <c r="B10" s="14"/>
      <c r="C10" s="107" t="s">
        <v>178</v>
      </c>
      <c r="D10" s="30">
        <f>+D11+D12+D13</f>
        <v>9.3000000000000007</v>
      </c>
      <c r="E10" s="30">
        <f>+E11+E12+E13</f>
        <v>0</v>
      </c>
      <c r="F10" s="30">
        <f>+F11+F12+F13</f>
        <v>9.3000000000000007</v>
      </c>
      <c r="G10" s="30">
        <f>+G11+G12+G13</f>
        <v>5</v>
      </c>
      <c r="H10" s="166" t="s">
        <v>401</v>
      </c>
      <c r="I10" s="21"/>
      <c r="J10" s="21"/>
      <c r="K10" s="21"/>
      <c r="L10" s="21"/>
    </row>
    <row r="11" spans="1:17" x14ac:dyDescent="0.25">
      <c r="A11" s="151"/>
      <c r="B11" s="14"/>
      <c r="C11" s="110" t="s">
        <v>179</v>
      </c>
      <c r="D11" s="30">
        <v>3.2</v>
      </c>
      <c r="E11" s="56"/>
      <c r="F11" s="18">
        <f>+D11+E11</f>
        <v>3.2</v>
      </c>
      <c r="G11" s="30">
        <v>2.1</v>
      </c>
      <c r="H11" s="183"/>
      <c r="I11" s="21"/>
      <c r="J11" s="21"/>
      <c r="K11" s="21"/>
      <c r="L11" s="21"/>
    </row>
    <row r="12" spans="1:17" x14ac:dyDescent="0.25">
      <c r="A12" s="151"/>
      <c r="B12" s="14"/>
      <c r="C12" s="110" t="s">
        <v>152</v>
      </c>
      <c r="D12" s="30">
        <v>4.2</v>
      </c>
      <c r="E12" s="30"/>
      <c r="F12" s="18">
        <f>+D12+E12</f>
        <v>4.2</v>
      </c>
      <c r="G12" s="30">
        <v>1</v>
      </c>
      <c r="H12" s="183"/>
      <c r="I12" s="21"/>
      <c r="J12" s="21"/>
      <c r="K12" s="21"/>
      <c r="L12" s="21"/>
    </row>
    <row r="13" spans="1:17" ht="13.95" customHeight="1" x14ac:dyDescent="0.25">
      <c r="A13" s="151"/>
      <c r="B13" s="14"/>
      <c r="C13" s="110" t="s">
        <v>153</v>
      </c>
      <c r="D13" s="30">
        <v>1.9</v>
      </c>
      <c r="E13" s="30"/>
      <c r="F13" s="18">
        <f>+D13+E13</f>
        <v>1.9</v>
      </c>
      <c r="G13" s="30">
        <v>1.9</v>
      </c>
      <c r="H13" s="183"/>
      <c r="I13" s="21"/>
      <c r="J13" s="21"/>
      <c r="K13" s="21"/>
      <c r="L13" s="21"/>
    </row>
    <row r="14" spans="1:17" ht="13.2" customHeight="1" x14ac:dyDescent="0.25">
      <c r="A14" s="148">
        <v>2</v>
      </c>
      <c r="B14" s="14"/>
      <c r="C14" s="129" t="s">
        <v>136</v>
      </c>
      <c r="D14" s="30">
        <f>+D15+D16</f>
        <v>233.5</v>
      </c>
      <c r="E14" s="30">
        <f>+E15+E16</f>
        <v>0</v>
      </c>
      <c r="F14" s="30">
        <f>+F15+F16</f>
        <v>233.5</v>
      </c>
      <c r="G14" s="30">
        <f>+G15+G16</f>
        <v>0</v>
      </c>
      <c r="H14" s="183"/>
      <c r="I14" s="21"/>
      <c r="J14" s="21"/>
      <c r="K14" s="21"/>
      <c r="L14" s="21"/>
    </row>
    <row r="15" spans="1:17" x14ac:dyDescent="0.25">
      <c r="A15" s="151"/>
      <c r="B15" s="14"/>
      <c r="C15" s="125" t="s">
        <v>369</v>
      </c>
      <c r="D15" s="30">
        <v>24.7</v>
      </c>
      <c r="E15" s="30"/>
      <c r="F15" s="30">
        <f>+D15+E15</f>
        <v>24.7</v>
      </c>
      <c r="G15" s="30"/>
      <c r="H15" s="183"/>
      <c r="I15" s="21"/>
      <c r="J15" s="21"/>
      <c r="K15" s="21"/>
      <c r="L15" s="21"/>
    </row>
    <row r="16" spans="1:17" x14ac:dyDescent="0.25">
      <c r="A16" s="151"/>
      <c r="B16" s="14"/>
      <c r="C16" s="125" t="s">
        <v>370</v>
      </c>
      <c r="D16" s="30">
        <v>208.8</v>
      </c>
      <c r="E16" s="30"/>
      <c r="F16" s="30">
        <f>+D16+E16</f>
        <v>208.8</v>
      </c>
      <c r="G16" s="30"/>
      <c r="H16" s="167"/>
      <c r="I16" s="21"/>
      <c r="J16" s="21"/>
      <c r="K16" s="21"/>
      <c r="L16" s="21"/>
    </row>
    <row r="17" spans="1:10" x14ac:dyDescent="0.25">
      <c r="A17" s="151" t="s">
        <v>371</v>
      </c>
      <c r="B17" s="2" t="s">
        <v>79</v>
      </c>
      <c r="C17" s="3" t="s">
        <v>80</v>
      </c>
      <c r="D17" s="56">
        <f t="shared" ref="D17:G18" si="0">+D18</f>
        <v>125.3</v>
      </c>
      <c r="E17" s="56">
        <f t="shared" si="0"/>
        <v>0</v>
      </c>
      <c r="F17" s="56">
        <f t="shared" si="0"/>
        <v>125.3</v>
      </c>
      <c r="G17" s="56">
        <f t="shared" si="0"/>
        <v>0.7</v>
      </c>
      <c r="H17" s="4"/>
      <c r="J17" s="21"/>
    </row>
    <row r="18" spans="1:10" ht="25.2" customHeight="1" x14ac:dyDescent="0.25">
      <c r="A18" s="151"/>
      <c r="B18" s="2"/>
      <c r="C18" s="7" t="s">
        <v>137</v>
      </c>
      <c r="D18" s="18">
        <f t="shared" si="0"/>
        <v>125.3</v>
      </c>
      <c r="E18" s="18">
        <f t="shared" si="0"/>
        <v>0</v>
      </c>
      <c r="F18" s="18">
        <f t="shared" si="0"/>
        <v>125.3</v>
      </c>
      <c r="G18" s="18">
        <f t="shared" si="0"/>
        <v>0.7</v>
      </c>
      <c r="H18" s="166" t="s">
        <v>401</v>
      </c>
      <c r="J18" s="21"/>
    </row>
    <row r="19" spans="1:10" ht="39.6" x14ac:dyDescent="0.25">
      <c r="A19" s="151"/>
      <c r="B19" s="2"/>
      <c r="C19" s="110" t="s">
        <v>372</v>
      </c>
      <c r="D19" s="18">
        <v>125.3</v>
      </c>
      <c r="E19" s="18"/>
      <c r="F19" s="18">
        <f>+D19+E19</f>
        <v>125.3</v>
      </c>
      <c r="G19" s="18">
        <v>0.7</v>
      </c>
      <c r="H19" s="167"/>
      <c r="J19" s="21"/>
    </row>
    <row r="20" spans="1:10" x14ac:dyDescent="0.25">
      <c r="A20" s="148">
        <v>5</v>
      </c>
      <c r="B20" s="2" t="s">
        <v>12</v>
      </c>
      <c r="C20" s="3" t="s">
        <v>13</v>
      </c>
      <c r="D20" s="56">
        <f>+D21+D23</f>
        <v>143.9</v>
      </c>
      <c r="E20" s="56">
        <f>+E21+E23</f>
        <v>0</v>
      </c>
      <c r="F20" s="56">
        <f>+F21+F23</f>
        <v>143.9</v>
      </c>
      <c r="G20" s="56">
        <f>+G21+G23</f>
        <v>128.19999999999999</v>
      </c>
      <c r="H20" s="4"/>
    </row>
    <row r="21" spans="1:10" ht="12.75" customHeight="1" x14ac:dyDescent="0.25">
      <c r="A21" s="151"/>
      <c r="B21" s="14"/>
      <c r="C21" s="100" t="s">
        <v>59</v>
      </c>
      <c r="D21" s="30">
        <f>+D22</f>
        <v>32.9</v>
      </c>
      <c r="E21" s="30">
        <f>+E22</f>
        <v>0</v>
      </c>
      <c r="F21" s="30">
        <f>+F22</f>
        <v>32.9</v>
      </c>
      <c r="G21" s="30">
        <f>+G22</f>
        <v>24.1</v>
      </c>
      <c r="H21" s="166" t="s">
        <v>401</v>
      </c>
    </row>
    <row r="22" spans="1:10" ht="26.4" x14ac:dyDescent="0.25">
      <c r="A22" s="151"/>
      <c r="B22" s="14"/>
      <c r="C22" s="111" t="s">
        <v>138</v>
      </c>
      <c r="D22" s="30">
        <v>32.9</v>
      </c>
      <c r="E22" s="30"/>
      <c r="F22" s="30">
        <f>+D22+E22</f>
        <v>32.9</v>
      </c>
      <c r="G22" s="30">
        <v>24.1</v>
      </c>
      <c r="H22" s="167"/>
      <c r="I22" s="21"/>
      <c r="J22" s="21"/>
    </row>
    <row r="23" spans="1:10" ht="12.75" customHeight="1" x14ac:dyDescent="0.25">
      <c r="A23" s="151"/>
      <c r="B23" s="14"/>
      <c r="C23" s="107" t="s">
        <v>180</v>
      </c>
      <c r="D23" s="18">
        <f>+D24</f>
        <v>111</v>
      </c>
      <c r="E23" s="18">
        <f>+E24</f>
        <v>0</v>
      </c>
      <c r="F23" s="18">
        <f>+F24</f>
        <v>111</v>
      </c>
      <c r="G23" s="18">
        <f>+G24</f>
        <v>104.1</v>
      </c>
      <c r="H23" s="166" t="s">
        <v>401</v>
      </c>
      <c r="I23" s="21"/>
      <c r="J23" s="21"/>
    </row>
    <row r="24" spans="1:10" ht="52.8" x14ac:dyDescent="0.25">
      <c r="A24" s="151"/>
      <c r="B24" s="14"/>
      <c r="C24" s="110" t="s">
        <v>181</v>
      </c>
      <c r="D24" s="30">
        <v>111</v>
      </c>
      <c r="E24" s="18"/>
      <c r="F24" s="18">
        <f>+E24+D24</f>
        <v>111</v>
      </c>
      <c r="G24" s="18">
        <v>104.1</v>
      </c>
      <c r="H24" s="167"/>
      <c r="I24" s="21"/>
      <c r="J24" s="21"/>
    </row>
    <row r="25" spans="1:10" x14ac:dyDescent="0.25">
      <c r="A25" s="148">
        <v>9</v>
      </c>
      <c r="B25" s="2" t="s">
        <v>44</v>
      </c>
      <c r="C25" s="3" t="s">
        <v>45</v>
      </c>
      <c r="D25" s="19">
        <f t="shared" ref="D25:G26" si="1">+D26</f>
        <v>4.4000000000000004</v>
      </c>
      <c r="E25" s="19">
        <f t="shared" si="1"/>
        <v>0</v>
      </c>
      <c r="F25" s="19">
        <f t="shared" si="1"/>
        <v>4.4000000000000004</v>
      </c>
      <c r="G25" s="19">
        <f t="shared" si="1"/>
        <v>2.1</v>
      </c>
      <c r="H25" s="4"/>
    </row>
    <row r="26" spans="1:10" ht="12.75" customHeight="1" x14ac:dyDescent="0.25">
      <c r="A26" s="148"/>
      <c r="B26" s="2"/>
      <c r="C26" s="126" t="s">
        <v>154</v>
      </c>
      <c r="D26" s="18">
        <f t="shared" si="1"/>
        <v>4.4000000000000004</v>
      </c>
      <c r="E26" s="18">
        <f t="shared" si="1"/>
        <v>0</v>
      </c>
      <c r="F26" s="18">
        <f t="shared" si="1"/>
        <v>4.4000000000000004</v>
      </c>
      <c r="G26" s="18">
        <f t="shared" si="1"/>
        <v>2.1</v>
      </c>
      <c r="H26" s="194" t="s">
        <v>401</v>
      </c>
    </row>
    <row r="27" spans="1:10" x14ac:dyDescent="0.25">
      <c r="A27" s="148"/>
      <c r="B27" s="2"/>
      <c r="C27" s="127" t="s">
        <v>155</v>
      </c>
      <c r="D27" s="18">
        <v>4.4000000000000004</v>
      </c>
      <c r="E27" s="18"/>
      <c r="F27" s="18">
        <f>+D27+E27</f>
        <v>4.4000000000000004</v>
      </c>
      <c r="G27" s="18">
        <v>2.1</v>
      </c>
      <c r="H27" s="195"/>
    </row>
    <row r="28" spans="1:10" ht="28.95" customHeight="1" x14ac:dyDescent="0.25">
      <c r="A28" s="148">
        <v>13</v>
      </c>
      <c r="B28" s="2" t="s">
        <v>16</v>
      </c>
      <c r="C28" s="16" t="s">
        <v>17</v>
      </c>
      <c r="D28" s="19">
        <f>+D29</f>
        <v>136</v>
      </c>
      <c r="E28" s="19">
        <f t="shared" ref="E28:G29" si="2">+E29</f>
        <v>0</v>
      </c>
      <c r="F28" s="19">
        <f t="shared" si="2"/>
        <v>136</v>
      </c>
      <c r="G28" s="19">
        <f t="shared" si="2"/>
        <v>0</v>
      </c>
      <c r="H28" s="26"/>
    </row>
    <row r="29" spans="1:10" ht="14.4" customHeight="1" x14ac:dyDescent="0.25">
      <c r="A29" s="148">
        <v>14</v>
      </c>
      <c r="B29" s="14"/>
      <c r="C29" s="124" t="s">
        <v>136</v>
      </c>
      <c r="D29" s="18">
        <f>+D30</f>
        <v>136</v>
      </c>
      <c r="E29" s="18">
        <f t="shared" si="2"/>
        <v>0</v>
      </c>
      <c r="F29" s="18">
        <f t="shared" si="2"/>
        <v>136</v>
      </c>
      <c r="G29" s="18">
        <f t="shared" si="2"/>
        <v>0</v>
      </c>
      <c r="H29" s="184" t="s">
        <v>445</v>
      </c>
    </row>
    <row r="30" spans="1:10" ht="27" customHeight="1" x14ac:dyDescent="0.25">
      <c r="A30" s="151"/>
      <c r="B30" s="14"/>
      <c r="C30" s="7" t="s">
        <v>373</v>
      </c>
      <c r="D30" s="30">
        <v>136</v>
      </c>
      <c r="E30" s="30"/>
      <c r="F30" s="18">
        <f>+D30+E30</f>
        <v>136</v>
      </c>
      <c r="G30" s="4"/>
      <c r="H30" s="185"/>
    </row>
    <row r="31" spans="1:10" ht="15.6" x14ac:dyDescent="0.3">
      <c r="A31" s="152"/>
      <c r="B31" s="157"/>
      <c r="C31" s="155" t="s">
        <v>140</v>
      </c>
      <c r="D31" s="156">
        <f>+D32+D36+D54+D58+D63</f>
        <v>637.70000000000005</v>
      </c>
      <c r="E31" s="156">
        <f>+E32+E36+E54+E58+E63</f>
        <v>-71.300000000000011</v>
      </c>
      <c r="F31" s="156">
        <f>+F32+F36+F54+F58+F63</f>
        <v>566.4</v>
      </c>
      <c r="G31" s="156">
        <f>+G32+G36+G54+G58+G63</f>
        <v>0.8</v>
      </c>
      <c r="H31" s="158"/>
    </row>
    <row r="32" spans="1:10" x14ac:dyDescent="0.25">
      <c r="A32" s="148">
        <v>1</v>
      </c>
      <c r="B32" s="2" t="s">
        <v>10</v>
      </c>
      <c r="C32" s="6" t="s">
        <v>11</v>
      </c>
      <c r="D32" s="19">
        <f t="shared" ref="D32:G34" si="3">+D33</f>
        <v>381</v>
      </c>
      <c r="E32" s="19">
        <f t="shared" si="3"/>
        <v>0</v>
      </c>
      <c r="F32" s="19">
        <f t="shared" si="3"/>
        <v>381</v>
      </c>
      <c r="G32" s="19">
        <f t="shared" si="3"/>
        <v>0</v>
      </c>
      <c r="H32" s="26"/>
    </row>
    <row r="33" spans="1:9" ht="26.4" x14ac:dyDescent="0.25">
      <c r="A33" s="148">
        <v>77</v>
      </c>
      <c r="B33" s="14" t="s">
        <v>379</v>
      </c>
      <c r="C33" s="113" t="s">
        <v>380</v>
      </c>
      <c r="D33" s="18">
        <f t="shared" si="3"/>
        <v>381</v>
      </c>
      <c r="E33" s="18">
        <f t="shared" si="3"/>
        <v>0</v>
      </c>
      <c r="F33" s="18">
        <f t="shared" si="3"/>
        <v>381</v>
      </c>
      <c r="G33" s="18">
        <f t="shared" si="3"/>
        <v>0</v>
      </c>
      <c r="H33" s="186" t="s">
        <v>396</v>
      </c>
    </row>
    <row r="34" spans="1:9" x14ac:dyDescent="0.25">
      <c r="A34" s="148">
        <v>78</v>
      </c>
      <c r="B34" s="14"/>
      <c r="C34" s="7" t="s">
        <v>294</v>
      </c>
      <c r="D34" s="28">
        <f t="shared" si="3"/>
        <v>381</v>
      </c>
      <c r="E34" s="28">
        <f t="shared" si="3"/>
        <v>0</v>
      </c>
      <c r="F34" s="28">
        <f t="shared" si="3"/>
        <v>381</v>
      </c>
      <c r="G34" s="28">
        <f t="shared" si="3"/>
        <v>0</v>
      </c>
      <c r="H34" s="187"/>
    </row>
    <row r="35" spans="1:9" ht="26.4" x14ac:dyDescent="0.25">
      <c r="A35" s="148">
        <v>79</v>
      </c>
      <c r="B35" s="14"/>
      <c r="C35" s="112" t="s">
        <v>364</v>
      </c>
      <c r="D35" s="28">
        <v>381</v>
      </c>
      <c r="E35" s="28"/>
      <c r="F35" s="18">
        <f>+D35+E35</f>
        <v>381</v>
      </c>
      <c r="G35" s="28"/>
      <c r="H35" s="188"/>
    </row>
    <row r="36" spans="1:9" x14ac:dyDescent="0.25">
      <c r="A36" s="148">
        <v>83</v>
      </c>
      <c r="B36" s="2" t="s">
        <v>12</v>
      </c>
      <c r="C36" s="3" t="s">
        <v>13</v>
      </c>
      <c r="D36" s="19">
        <f>+D37+D39+D50+D52</f>
        <v>84.6</v>
      </c>
      <c r="E36" s="19">
        <f>+E37+E39+E50+E52</f>
        <v>-46.300000000000004</v>
      </c>
      <c r="F36" s="19">
        <f>+F37+F39+F50+F52</f>
        <v>38.300000000000004</v>
      </c>
      <c r="G36" s="19">
        <f>+G37+G39+G50+G52</f>
        <v>0.8</v>
      </c>
      <c r="H36" s="26"/>
    </row>
    <row r="37" spans="1:9" ht="26.4" x14ac:dyDescent="0.25">
      <c r="A37" s="148">
        <v>89</v>
      </c>
      <c r="B37" s="14" t="s">
        <v>183</v>
      </c>
      <c r="C37" s="113" t="s">
        <v>381</v>
      </c>
      <c r="D37" s="28">
        <f>+D38</f>
        <v>0</v>
      </c>
      <c r="E37" s="28">
        <f>+E38</f>
        <v>0</v>
      </c>
      <c r="F37" s="30">
        <v>0</v>
      </c>
      <c r="G37" s="28">
        <f>+G38</f>
        <v>-0.1</v>
      </c>
      <c r="H37" s="26"/>
    </row>
    <row r="38" spans="1:9" ht="26.4" x14ac:dyDescent="0.25">
      <c r="A38" s="148">
        <v>90</v>
      </c>
      <c r="B38" s="14"/>
      <c r="C38" s="88" t="s">
        <v>19</v>
      </c>
      <c r="D38" s="28"/>
      <c r="E38" s="28"/>
      <c r="F38" s="18">
        <f>+D38+E38</f>
        <v>0</v>
      </c>
      <c r="G38" s="28">
        <v>-0.1</v>
      </c>
      <c r="H38" s="96" t="s">
        <v>382</v>
      </c>
    </row>
    <row r="39" spans="1:9" ht="66" x14ac:dyDescent="0.25">
      <c r="A39" s="148">
        <v>93</v>
      </c>
      <c r="B39" s="14" t="s">
        <v>378</v>
      </c>
      <c r="C39" s="111" t="s">
        <v>383</v>
      </c>
      <c r="D39" s="28">
        <f>SUM(D40:D49)</f>
        <v>46.3</v>
      </c>
      <c r="E39" s="28">
        <f>SUM(E40:G49)</f>
        <v>-46.300000000000004</v>
      </c>
      <c r="F39" s="28">
        <f>SUM(F40:H49)</f>
        <v>-3.5527136788005009E-15</v>
      </c>
      <c r="G39" s="28">
        <f>SUM(G40:I49)</f>
        <v>0</v>
      </c>
      <c r="H39" s="27" t="s">
        <v>473</v>
      </c>
    </row>
    <row r="40" spans="1:9" ht="26.4" x14ac:dyDescent="0.25">
      <c r="A40" s="148">
        <v>94</v>
      </c>
      <c r="B40" s="14"/>
      <c r="C40" s="7" t="s">
        <v>15</v>
      </c>
      <c r="D40" s="28">
        <v>39.299999999999997</v>
      </c>
      <c r="E40" s="28"/>
      <c r="F40" s="18">
        <f t="shared" ref="F40:F49" si="4">+D40+E40</f>
        <v>39.299999999999997</v>
      </c>
      <c r="G40" s="28"/>
      <c r="H40" s="26"/>
      <c r="I40" s="21"/>
    </row>
    <row r="41" spans="1:9" ht="26.4" x14ac:dyDescent="0.25">
      <c r="A41" s="148">
        <v>95</v>
      </c>
      <c r="B41" s="14"/>
      <c r="C41" s="7" t="s">
        <v>41</v>
      </c>
      <c r="D41" s="28"/>
      <c r="E41" s="28">
        <v>-8</v>
      </c>
      <c r="F41" s="18">
        <f t="shared" si="4"/>
        <v>-8</v>
      </c>
      <c r="G41" s="28"/>
      <c r="H41" s="26"/>
      <c r="I41" s="21"/>
    </row>
    <row r="42" spans="1:9" ht="26.4" x14ac:dyDescent="0.25">
      <c r="A42" s="148">
        <v>97</v>
      </c>
      <c r="B42" s="14"/>
      <c r="C42" s="7" t="s">
        <v>74</v>
      </c>
      <c r="D42" s="28"/>
      <c r="E42" s="28">
        <v>-5</v>
      </c>
      <c r="F42" s="18">
        <f t="shared" si="4"/>
        <v>-5</v>
      </c>
      <c r="G42" s="28"/>
      <c r="H42" s="26"/>
      <c r="I42" s="21"/>
    </row>
    <row r="43" spans="1:9" ht="26.4" x14ac:dyDescent="0.25">
      <c r="A43" s="148">
        <v>98</v>
      </c>
      <c r="B43" s="14"/>
      <c r="C43" s="7" t="s">
        <v>69</v>
      </c>
      <c r="D43" s="28"/>
      <c r="E43" s="28">
        <v>-11.3</v>
      </c>
      <c r="F43" s="18">
        <f t="shared" si="4"/>
        <v>-11.3</v>
      </c>
      <c r="G43" s="28"/>
      <c r="H43" s="26"/>
      <c r="I43" s="21"/>
    </row>
    <row r="44" spans="1:9" ht="26.4" x14ac:dyDescent="0.25">
      <c r="A44" s="148">
        <v>99</v>
      </c>
      <c r="B44" s="14"/>
      <c r="C44" s="7" t="s">
        <v>75</v>
      </c>
      <c r="D44" s="28"/>
      <c r="E44" s="28">
        <v>-15</v>
      </c>
      <c r="F44" s="18">
        <f t="shared" si="4"/>
        <v>-15</v>
      </c>
      <c r="G44" s="28"/>
      <c r="H44" s="26"/>
      <c r="I44" s="21"/>
    </row>
    <row r="45" spans="1:9" ht="26.4" x14ac:dyDescent="0.25">
      <c r="A45" s="148">
        <v>100</v>
      </c>
      <c r="B45" s="14"/>
      <c r="C45" s="15" t="s">
        <v>70</v>
      </c>
      <c r="D45" s="28">
        <v>1</v>
      </c>
      <c r="E45" s="28"/>
      <c r="F45" s="18">
        <f t="shared" si="4"/>
        <v>1</v>
      </c>
      <c r="G45" s="28"/>
      <c r="H45" s="26"/>
      <c r="I45" s="21"/>
    </row>
    <row r="46" spans="1:9" ht="26.4" x14ac:dyDescent="0.25">
      <c r="A46" s="148">
        <v>101</v>
      </c>
      <c r="B46" s="14"/>
      <c r="C46" s="7" t="s">
        <v>184</v>
      </c>
      <c r="D46" s="28"/>
      <c r="E46" s="28">
        <v>-6</v>
      </c>
      <c r="F46" s="18">
        <f t="shared" si="4"/>
        <v>-6</v>
      </c>
      <c r="G46" s="28"/>
      <c r="H46" s="26"/>
      <c r="I46" s="21"/>
    </row>
    <row r="47" spans="1:9" ht="26.4" x14ac:dyDescent="0.25">
      <c r="A47" s="148">
        <v>102</v>
      </c>
      <c r="B47" s="14"/>
      <c r="C47" s="7" t="s">
        <v>76</v>
      </c>
      <c r="D47" s="28"/>
      <c r="E47" s="28">
        <v>-1</v>
      </c>
      <c r="F47" s="18">
        <f t="shared" si="4"/>
        <v>-1</v>
      </c>
      <c r="G47" s="28"/>
      <c r="H47" s="26"/>
      <c r="I47" s="21"/>
    </row>
    <row r="48" spans="1:9" ht="26.4" x14ac:dyDescent="0.25">
      <c r="A48" s="148">
        <v>103</v>
      </c>
      <c r="B48" s="14"/>
      <c r="C48" s="7" t="s">
        <v>48</v>
      </c>
      <c r="D48" s="28">
        <v>4</v>
      </c>
      <c r="E48" s="28"/>
      <c r="F48" s="18">
        <f t="shared" si="4"/>
        <v>4</v>
      </c>
      <c r="G48" s="28"/>
      <c r="H48" s="26"/>
      <c r="I48" s="21"/>
    </row>
    <row r="49" spans="1:9" ht="26.4" x14ac:dyDescent="0.25">
      <c r="A49" s="148">
        <v>104</v>
      </c>
      <c r="B49" s="14"/>
      <c r="C49" s="7" t="s">
        <v>77</v>
      </c>
      <c r="D49" s="28">
        <v>2</v>
      </c>
      <c r="E49" s="28"/>
      <c r="F49" s="18">
        <f t="shared" si="4"/>
        <v>2</v>
      </c>
      <c r="G49" s="28"/>
      <c r="H49" s="26"/>
      <c r="I49" s="21"/>
    </row>
    <row r="50" spans="1:9" ht="42.6" customHeight="1" x14ac:dyDescent="0.25">
      <c r="A50" s="148">
        <v>135</v>
      </c>
      <c r="B50" s="14" t="s">
        <v>384</v>
      </c>
      <c r="C50" s="87" t="s">
        <v>385</v>
      </c>
      <c r="D50" s="28">
        <f>+D51</f>
        <v>37.700000000000003</v>
      </c>
      <c r="E50" s="28">
        <f>+E51</f>
        <v>0</v>
      </c>
      <c r="F50" s="28">
        <f>+F51</f>
        <v>37.700000000000003</v>
      </c>
      <c r="G50" s="28">
        <f>+G51</f>
        <v>0.8</v>
      </c>
      <c r="H50" s="99" t="s">
        <v>397</v>
      </c>
    </row>
    <row r="51" spans="1:9" x14ac:dyDescent="0.25">
      <c r="A51" s="148">
        <v>136</v>
      </c>
      <c r="B51" s="14"/>
      <c r="C51" s="7" t="s">
        <v>294</v>
      </c>
      <c r="D51" s="28">
        <v>37.700000000000003</v>
      </c>
      <c r="E51" s="28"/>
      <c r="F51" s="18">
        <f>+D51+E51</f>
        <v>37.700000000000003</v>
      </c>
      <c r="G51" s="28">
        <v>0.8</v>
      </c>
      <c r="H51" s="26"/>
    </row>
    <row r="52" spans="1:9" ht="66" x14ac:dyDescent="0.25">
      <c r="A52" s="148">
        <v>139</v>
      </c>
      <c r="B52" s="14"/>
      <c r="C52" s="7" t="s">
        <v>439</v>
      </c>
      <c r="D52" s="28">
        <f>+D53</f>
        <v>0.6</v>
      </c>
      <c r="E52" s="28">
        <f>+E53</f>
        <v>0</v>
      </c>
      <c r="F52" s="28">
        <f>+F53</f>
        <v>0.6</v>
      </c>
      <c r="G52" s="28">
        <f>+G53</f>
        <v>0.1</v>
      </c>
      <c r="H52" s="26"/>
    </row>
    <row r="53" spans="1:9" x14ac:dyDescent="0.25">
      <c r="A53" s="148">
        <v>140</v>
      </c>
      <c r="B53" s="14"/>
      <c r="C53" s="7" t="s">
        <v>294</v>
      </c>
      <c r="D53" s="28">
        <v>0.6</v>
      </c>
      <c r="E53" s="28"/>
      <c r="F53" s="18">
        <f>+D53+E53</f>
        <v>0.6</v>
      </c>
      <c r="G53" s="28">
        <v>0.1</v>
      </c>
      <c r="H53" s="26"/>
    </row>
    <row r="54" spans="1:9" x14ac:dyDescent="0.25">
      <c r="A54" s="148">
        <v>144</v>
      </c>
      <c r="B54" s="2" t="s">
        <v>44</v>
      </c>
      <c r="C54" s="3" t="s">
        <v>45</v>
      </c>
      <c r="D54" s="19">
        <f t="shared" ref="D54:G55" si="5">+D55</f>
        <v>150</v>
      </c>
      <c r="E54" s="19">
        <f t="shared" si="5"/>
        <v>0</v>
      </c>
      <c r="F54" s="19">
        <f t="shared" si="5"/>
        <v>150</v>
      </c>
      <c r="G54" s="19">
        <f t="shared" si="5"/>
        <v>0</v>
      </c>
      <c r="H54" s="26"/>
    </row>
    <row r="55" spans="1:9" ht="26.4" x14ac:dyDescent="0.25">
      <c r="A55" s="148">
        <v>151</v>
      </c>
      <c r="B55" s="14" t="s">
        <v>386</v>
      </c>
      <c r="C55" s="113" t="s">
        <v>380</v>
      </c>
      <c r="D55" s="18">
        <f t="shared" si="5"/>
        <v>150</v>
      </c>
      <c r="E55" s="18">
        <f t="shared" si="5"/>
        <v>0</v>
      </c>
      <c r="F55" s="18">
        <f t="shared" si="5"/>
        <v>150</v>
      </c>
      <c r="G55" s="18">
        <f t="shared" si="5"/>
        <v>0</v>
      </c>
      <c r="H55" s="186" t="s">
        <v>396</v>
      </c>
    </row>
    <row r="56" spans="1:9" x14ac:dyDescent="0.25">
      <c r="A56" s="148">
        <v>152</v>
      </c>
      <c r="B56" s="14"/>
      <c r="C56" s="7" t="s">
        <v>19</v>
      </c>
      <c r="D56" s="28">
        <f>+D57</f>
        <v>150</v>
      </c>
      <c r="E56" s="28"/>
      <c r="F56" s="18">
        <f>+D56+E56</f>
        <v>150</v>
      </c>
      <c r="G56" s="28"/>
      <c r="H56" s="187"/>
    </row>
    <row r="57" spans="1:9" ht="24.6" customHeight="1" x14ac:dyDescent="0.25">
      <c r="A57" s="148">
        <v>153</v>
      </c>
      <c r="B57" s="14"/>
      <c r="C57" s="112" t="s">
        <v>387</v>
      </c>
      <c r="D57" s="28">
        <v>150</v>
      </c>
      <c r="E57" s="28"/>
      <c r="F57" s="18">
        <f>+D57+E57</f>
        <v>150</v>
      </c>
      <c r="G57" s="28"/>
      <c r="H57" s="188"/>
    </row>
    <row r="58" spans="1:9" x14ac:dyDescent="0.25">
      <c r="A58" s="148">
        <v>159</v>
      </c>
      <c r="B58" s="2" t="s">
        <v>46</v>
      </c>
      <c r="C58" s="3" t="s">
        <v>47</v>
      </c>
      <c r="D58" s="19">
        <f>+D59+D61</f>
        <v>1.9</v>
      </c>
      <c r="E58" s="19">
        <f>+E59+E61</f>
        <v>-25</v>
      </c>
      <c r="F58" s="19">
        <f>+F59+F61</f>
        <v>-23.1</v>
      </c>
      <c r="G58" s="19">
        <f>+G59+G61</f>
        <v>0</v>
      </c>
      <c r="H58" s="26"/>
    </row>
    <row r="59" spans="1:9" ht="26.4" x14ac:dyDescent="0.25">
      <c r="A59" s="148">
        <v>162</v>
      </c>
      <c r="B59" s="14" t="s">
        <v>388</v>
      </c>
      <c r="C59" s="128" t="s">
        <v>389</v>
      </c>
      <c r="D59" s="18"/>
      <c r="E59" s="18">
        <f>+E60</f>
        <v>-25</v>
      </c>
      <c r="F59" s="18">
        <f>+F60</f>
        <v>-25</v>
      </c>
      <c r="G59" s="18"/>
      <c r="H59" s="26" t="s">
        <v>441</v>
      </c>
    </row>
    <row r="60" spans="1:9" x14ac:dyDescent="0.25">
      <c r="A60" s="148">
        <v>163</v>
      </c>
      <c r="B60" s="14"/>
      <c r="C60" s="88" t="s">
        <v>19</v>
      </c>
      <c r="D60" s="28"/>
      <c r="E60" s="28">
        <v>-25</v>
      </c>
      <c r="F60" s="18">
        <f>+D60+E60</f>
        <v>-25</v>
      </c>
      <c r="G60" s="28"/>
      <c r="H60" s="114"/>
    </row>
    <row r="61" spans="1:9" ht="39.6" x14ac:dyDescent="0.25">
      <c r="A61" s="148"/>
      <c r="B61" s="14" t="s">
        <v>390</v>
      </c>
      <c r="C61" s="128" t="s">
        <v>391</v>
      </c>
      <c r="D61" s="28">
        <f>+D62</f>
        <v>1.9</v>
      </c>
      <c r="E61" s="28">
        <f>+E62</f>
        <v>0</v>
      </c>
      <c r="F61" s="28">
        <f>+F62</f>
        <v>1.9</v>
      </c>
      <c r="G61" s="28">
        <f>+G62</f>
        <v>0</v>
      </c>
      <c r="H61" s="97" t="s">
        <v>395</v>
      </c>
    </row>
    <row r="62" spans="1:9" x14ac:dyDescent="0.25">
      <c r="A62" s="148"/>
      <c r="B62" s="14"/>
      <c r="C62" s="88" t="s">
        <v>19</v>
      </c>
      <c r="D62" s="28">
        <v>1.9</v>
      </c>
      <c r="E62" s="28"/>
      <c r="F62" s="18">
        <f>+D62+E62</f>
        <v>1.9</v>
      </c>
      <c r="G62" s="28"/>
      <c r="H62" s="114"/>
    </row>
    <row r="63" spans="1:9" x14ac:dyDescent="0.25">
      <c r="A63" s="148">
        <v>164</v>
      </c>
      <c r="B63" s="2" t="s">
        <v>392</v>
      </c>
      <c r="C63" s="3" t="s">
        <v>393</v>
      </c>
      <c r="D63" s="19">
        <f>+D64</f>
        <v>20.2</v>
      </c>
      <c r="E63" s="19">
        <f t="shared" ref="E63:G64" si="6">+E64</f>
        <v>0</v>
      </c>
      <c r="F63" s="19">
        <f t="shared" si="6"/>
        <v>20.2</v>
      </c>
      <c r="G63" s="19">
        <f t="shared" si="6"/>
        <v>0</v>
      </c>
      <c r="H63" s="114"/>
    </row>
    <row r="64" spans="1:9" ht="66" x14ac:dyDescent="0.25">
      <c r="A64" s="148">
        <v>165</v>
      </c>
      <c r="B64" s="14"/>
      <c r="C64" s="128" t="s">
        <v>394</v>
      </c>
      <c r="D64" s="28">
        <f>+D65</f>
        <v>20.2</v>
      </c>
      <c r="E64" s="28">
        <f t="shared" si="6"/>
        <v>0</v>
      </c>
      <c r="F64" s="28">
        <f t="shared" si="6"/>
        <v>20.2</v>
      </c>
      <c r="G64" s="28">
        <f t="shared" si="6"/>
        <v>0</v>
      </c>
      <c r="H64" s="99" t="s">
        <v>446</v>
      </c>
    </row>
    <row r="65" spans="1:12" x14ac:dyDescent="0.25">
      <c r="A65" s="148">
        <v>166</v>
      </c>
      <c r="B65" s="14"/>
      <c r="C65" s="88" t="s">
        <v>19</v>
      </c>
      <c r="D65" s="28">
        <v>20.2</v>
      </c>
      <c r="E65" s="28"/>
      <c r="F65" s="18">
        <f>+D65+E65</f>
        <v>20.2</v>
      </c>
      <c r="G65" s="28"/>
      <c r="H65" s="114"/>
    </row>
    <row r="66" spans="1:12" ht="15.6" x14ac:dyDescent="0.3">
      <c r="A66" s="146"/>
      <c r="B66" s="154"/>
      <c r="C66" s="155" t="s">
        <v>81</v>
      </c>
      <c r="D66" s="159">
        <f>+D67+D77+D80+D74</f>
        <v>41.5</v>
      </c>
      <c r="E66" s="159">
        <f>+E67+E77+E80+E74</f>
        <v>0</v>
      </c>
      <c r="F66" s="159">
        <f>+F67+F77+F80+F74</f>
        <v>41.5</v>
      </c>
      <c r="G66" s="159">
        <f>+G67+G77+G80+G74</f>
        <v>0.9</v>
      </c>
      <c r="H66" s="154"/>
    </row>
    <row r="67" spans="1:12" x14ac:dyDescent="0.25">
      <c r="A67" s="148">
        <v>1</v>
      </c>
      <c r="B67" s="2" t="s">
        <v>10</v>
      </c>
      <c r="C67" s="6" t="s">
        <v>11</v>
      </c>
      <c r="D67" s="19">
        <f>+D68+D72</f>
        <v>3.1</v>
      </c>
      <c r="E67" s="19">
        <f>+E68+E72</f>
        <v>0</v>
      </c>
      <c r="F67" s="19">
        <f>+F68+F72</f>
        <v>3.1</v>
      </c>
      <c r="G67" s="19">
        <f>+G68+G72</f>
        <v>0.5</v>
      </c>
      <c r="H67" s="4"/>
    </row>
    <row r="68" spans="1:12" ht="26.4" x14ac:dyDescent="0.25">
      <c r="A68" s="151"/>
      <c r="B68" s="14"/>
      <c r="C68" s="107" t="s">
        <v>178</v>
      </c>
      <c r="D68" s="18">
        <f>+D69+D70+D71</f>
        <v>1</v>
      </c>
      <c r="E68" s="18">
        <f>+E69+E70+E71</f>
        <v>0</v>
      </c>
      <c r="F68" s="18">
        <f>+F69+F70+F71</f>
        <v>1</v>
      </c>
      <c r="G68" s="18">
        <f>+G69+G70+G71</f>
        <v>0.5</v>
      </c>
      <c r="H68" s="166" t="s">
        <v>401</v>
      </c>
      <c r="I68" s="21"/>
      <c r="J68" s="21"/>
      <c r="K68" s="21"/>
      <c r="L68" s="21"/>
    </row>
    <row r="69" spans="1:12" x14ac:dyDescent="0.25">
      <c r="A69" s="151"/>
      <c r="B69" s="14"/>
      <c r="C69" s="110" t="s">
        <v>179</v>
      </c>
      <c r="D69" s="28">
        <v>0.3</v>
      </c>
      <c r="E69" s="28"/>
      <c r="F69" s="18">
        <f>+D69+E69</f>
        <v>0.3</v>
      </c>
      <c r="G69" s="28">
        <v>0.2</v>
      </c>
      <c r="H69" s="183"/>
      <c r="I69" s="21"/>
      <c r="J69" s="21"/>
      <c r="K69" s="21"/>
      <c r="L69" s="21"/>
    </row>
    <row r="70" spans="1:12" x14ac:dyDescent="0.25">
      <c r="A70" s="151"/>
      <c r="B70" s="14"/>
      <c r="C70" s="110" t="s">
        <v>152</v>
      </c>
      <c r="D70" s="28">
        <v>0.5</v>
      </c>
      <c r="E70" s="28"/>
      <c r="F70" s="18">
        <f>+D70+E70</f>
        <v>0.5</v>
      </c>
      <c r="G70" s="28">
        <v>0.1</v>
      </c>
      <c r="H70" s="183"/>
      <c r="I70" s="21"/>
      <c r="J70" s="21"/>
      <c r="K70" s="21"/>
      <c r="L70" s="21"/>
    </row>
    <row r="71" spans="1:12" ht="13.95" customHeight="1" x14ac:dyDescent="0.25">
      <c r="A71" s="151"/>
      <c r="B71" s="14"/>
      <c r="C71" s="110" t="s">
        <v>153</v>
      </c>
      <c r="D71" s="28">
        <v>0.2</v>
      </c>
      <c r="E71" s="28"/>
      <c r="F71" s="18">
        <f>+D71+E71</f>
        <v>0.2</v>
      </c>
      <c r="G71" s="28">
        <v>0.2</v>
      </c>
      <c r="H71" s="167"/>
    </row>
    <row r="72" spans="1:12" ht="13.95" customHeight="1" x14ac:dyDescent="0.25">
      <c r="A72" s="148">
        <v>2</v>
      </c>
      <c r="B72" s="115"/>
      <c r="C72" s="15" t="s">
        <v>136</v>
      </c>
      <c r="D72" s="18">
        <f>+D73</f>
        <v>2.1</v>
      </c>
      <c r="E72" s="18">
        <f>+E73</f>
        <v>0</v>
      </c>
      <c r="F72" s="18">
        <f>+F73</f>
        <v>2.1</v>
      </c>
      <c r="G72" s="18">
        <f>+G73</f>
        <v>0</v>
      </c>
      <c r="H72" s="4"/>
    </row>
    <row r="73" spans="1:12" ht="39.6" x14ac:dyDescent="0.25">
      <c r="A73" s="148" t="s">
        <v>187</v>
      </c>
      <c r="B73" s="115"/>
      <c r="C73" s="112" t="s">
        <v>135</v>
      </c>
      <c r="D73" s="28">
        <v>2.1</v>
      </c>
      <c r="E73" s="28"/>
      <c r="F73" s="18">
        <f>+D73+E73</f>
        <v>2.1</v>
      </c>
      <c r="G73" s="28"/>
      <c r="H73" s="86" t="s">
        <v>402</v>
      </c>
    </row>
    <row r="74" spans="1:12" x14ac:dyDescent="0.25">
      <c r="A74" s="148">
        <v>3</v>
      </c>
      <c r="B74" s="2" t="s">
        <v>79</v>
      </c>
      <c r="C74" s="3" t="s">
        <v>80</v>
      </c>
      <c r="D74" s="117">
        <f t="shared" ref="D74:G75" si="7">+D75</f>
        <v>26.2</v>
      </c>
      <c r="E74" s="117">
        <f t="shared" si="7"/>
        <v>0</v>
      </c>
      <c r="F74" s="117">
        <f t="shared" si="7"/>
        <v>26.2</v>
      </c>
      <c r="G74" s="117">
        <f t="shared" si="7"/>
        <v>0.4</v>
      </c>
      <c r="H74" s="4"/>
    </row>
    <row r="75" spans="1:12" ht="26.4" x14ac:dyDescent="0.25">
      <c r="A75" s="151"/>
      <c r="B75" s="2"/>
      <c r="C75" s="7" t="s">
        <v>137</v>
      </c>
      <c r="D75" s="28">
        <f t="shared" si="7"/>
        <v>26.2</v>
      </c>
      <c r="E75" s="28">
        <f t="shared" si="7"/>
        <v>0</v>
      </c>
      <c r="F75" s="28">
        <f t="shared" si="7"/>
        <v>26.2</v>
      </c>
      <c r="G75" s="28">
        <f t="shared" si="7"/>
        <v>0.4</v>
      </c>
      <c r="H75" s="166" t="s">
        <v>401</v>
      </c>
    </row>
    <row r="76" spans="1:12" ht="39.6" x14ac:dyDescent="0.25">
      <c r="A76" s="151"/>
      <c r="B76" s="2"/>
      <c r="C76" s="110" t="s">
        <v>372</v>
      </c>
      <c r="D76" s="28">
        <v>26.2</v>
      </c>
      <c r="E76" s="28"/>
      <c r="F76" s="18">
        <f>+D76+E76</f>
        <v>26.2</v>
      </c>
      <c r="G76" s="28">
        <v>0.4</v>
      </c>
      <c r="H76" s="167"/>
    </row>
    <row r="77" spans="1:12" x14ac:dyDescent="0.25">
      <c r="A77" s="148">
        <v>5</v>
      </c>
      <c r="B77" s="2" t="s">
        <v>44</v>
      </c>
      <c r="C77" s="3" t="s">
        <v>45</v>
      </c>
      <c r="D77" s="19">
        <f t="shared" ref="D77:G78" si="8">+D78</f>
        <v>0.2</v>
      </c>
      <c r="E77" s="19">
        <f t="shared" si="8"/>
        <v>0</v>
      </c>
      <c r="F77" s="19">
        <f t="shared" si="8"/>
        <v>0.2</v>
      </c>
      <c r="G77" s="19">
        <f t="shared" si="8"/>
        <v>0</v>
      </c>
      <c r="H77" s="130"/>
    </row>
    <row r="78" spans="1:12" x14ac:dyDescent="0.25">
      <c r="A78" s="148"/>
      <c r="B78" s="2"/>
      <c r="C78" s="126" t="s">
        <v>154</v>
      </c>
      <c r="D78" s="18">
        <f>+D79</f>
        <v>0.2</v>
      </c>
      <c r="E78" s="18">
        <f t="shared" si="8"/>
        <v>0</v>
      </c>
      <c r="F78" s="18">
        <f t="shared" si="8"/>
        <v>0.2</v>
      </c>
      <c r="G78" s="18">
        <f t="shared" si="8"/>
        <v>0</v>
      </c>
      <c r="H78" s="166" t="s">
        <v>401</v>
      </c>
    </row>
    <row r="79" spans="1:12" x14ac:dyDescent="0.25">
      <c r="A79" s="148"/>
      <c r="B79" s="2"/>
      <c r="C79" s="127" t="s">
        <v>155</v>
      </c>
      <c r="D79" s="28">
        <v>0.2</v>
      </c>
      <c r="E79" s="28"/>
      <c r="F79" s="28">
        <f>+D79+E79</f>
        <v>0.2</v>
      </c>
      <c r="G79" s="28"/>
      <c r="H79" s="167"/>
    </row>
    <row r="80" spans="1:12" ht="22.8" x14ac:dyDescent="0.25">
      <c r="A80" s="148">
        <v>7</v>
      </c>
      <c r="B80" s="2" t="s">
        <v>16</v>
      </c>
      <c r="C80" s="16" t="s">
        <v>17</v>
      </c>
      <c r="D80" s="19">
        <f t="shared" ref="D80:G81" si="9">+D81</f>
        <v>12</v>
      </c>
      <c r="E80" s="19">
        <f t="shared" si="9"/>
        <v>0</v>
      </c>
      <c r="F80" s="19">
        <f t="shared" si="9"/>
        <v>12</v>
      </c>
      <c r="G80" s="19">
        <f t="shared" si="9"/>
        <v>0</v>
      </c>
      <c r="H80" s="4"/>
    </row>
    <row r="81" spans="1:8" ht="17.399999999999999" customHeight="1" x14ac:dyDescent="0.25">
      <c r="A81" s="148">
        <v>8</v>
      </c>
      <c r="B81" s="14"/>
      <c r="C81" s="124" t="s">
        <v>136</v>
      </c>
      <c r="D81" s="18">
        <f>+D82</f>
        <v>12</v>
      </c>
      <c r="E81" s="18">
        <f t="shared" si="9"/>
        <v>0</v>
      </c>
      <c r="F81" s="18">
        <f t="shared" si="9"/>
        <v>12</v>
      </c>
      <c r="G81" s="18">
        <f t="shared" si="9"/>
        <v>0</v>
      </c>
      <c r="H81" s="4"/>
    </row>
    <row r="82" spans="1:8" ht="26.4" x14ac:dyDescent="0.25">
      <c r="A82" s="148"/>
      <c r="B82" s="2"/>
      <c r="C82" s="7" t="s">
        <v>373</v>
      </c>
      <c r="D82" s="28">
        <v>12</v>
      </c>
      <c r="E82" s="28"/>
      <c r="F82" s="30">
        <f>+E82+D82</f>
        <v>12</v>
      </c>
      <c r="G82" s="28"/>
      <c r="H82" s="27" t="s">
        <v>445</v>
      </c>
    </row>
  </sheetData>
  <mergeCells count="19">
    <mergeCell ref="H55:H57"/>
    <mergeCell ref="H18:H19"/>
    <mergeCell ref="H5:H6"/>
    <mergeCell ref="H68:H71"/>
    <mergeCell ref="H75:H76"/>
    <mergeCell ref="H78:H79"/>
    <mergeCell ref="H26:H27"/>
    <mergeCell ref="H23:H24"/>
    <mergeCell ref="H21:H22"/>
    <mergeCell ref="D2:H2"/>
    <mergeCell ref="A3:H3"/>
    <mergeCell ref="H10:H16"/>
    <mergeCell ref="H29:H30"/>
    <mergeCell ref="H33:H35"/>
    <mergeCell ref="J3:Q3"/>
    <mergeCell ref="A5:A6"/>
    <mergeCell ref="B5:B6"/>
    <mergeCell ref="C5:C6"/>
    <mergeCell ref="D5:G5"/>
  </mergeCells>
  <phoneticPr fontId="13" type="noConversion"/>
  <pageMargins left="0.39370078740157483" right="0" top="0.39370078740157483" bottom="0.19685039370078741" header="0" footer="0"/>
  <pageSetup paperSize="9" orientation="landscape" r:id="rId1"/>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K25"/>
  <sheetViews>
    <sheetView topLeftCell="B1" workbookViewId="0">
      <selection activeCell="L16" sqref="L16"/>
    </sheetView>
  </sheetViews>
  <sheetFormatPr defaultColWidth="9.33203125" defaultRowHeight="13.2" x14ac:dyDescent="0.25"/>
  <cols>
    <col min="1" max="1" width="6.33203125" style="144" hidden="1" customWidth="1"/>
    <col min="2" max="2" width="6.33203125" style="1" customWidth="1"/>
    <col min="3" max="3" width="37.6640625" style="1" customWidth="1"/>
    <col min="4" max="5" width="7.44140625" style="1" customWidth="1"/>
    <col min="6" max="6" width="8.5546875" style="1" customWidth="1"/>
    <col min="7" max="7" width="10" style="1" customWidth="1"/>
    <col min="8" max="8" width="36.33203125" style="1" customWidth="1"/>
    <col min="9" max="16384" width="9.33203125" style="1"/>
  </cols>
  <sheetData>
    <row r="1" spans="1:11" x14ac:dyDescent="0.25">
      <c r="H1" s="22" t="s">
        <v>21</v>
      </c>
    </row>
    <row r="2" spans="1:11" x14ac:dyDescent="0.25">
      <c r="D2" s="173"/>
      <c r="E2" s="173"/>
      <c r="F2" s="173"/>
      <c r="G2" s="173"/>
      <c r="H2" s="173"/>
    </row>
    <row r="3" spans="1:11" ht="66.75" customHeight="1" x14ac:dyDescent="0.25">
      <c r="A3" s="174" t="s">
        <v>374</v>
      </c>
      <c r="B3" s="174"/>
      <c r="C3" s="174"/>
      <c r="D3" s="174"/>
      <c r="E3" s="174"/>
      <c r="F3" s="174"/>
      <c r="G3" s="174"/>
      <c r="H3" s="174"/>
    </row>
    <row r="4" spans="1:11" x14ac:dyDescent="0.25">
      <c r="H4" s="9" t="s">
        <v>42</v>
      </c>
    </row>
    <row r="5" spans="1:11" ht="15" customHeight="1" x14ac:dyDescent="0.25">
      <c r="A5" s="175" t="s">
        <v>0</v>
      </c>
      <c r="B5" s="177" t="s">
        <v>2</v>
      </c>
      <c r="C5" s="179" t="s">
        <v>1</v>
      </c>
      <c r="D5" s="181" t="s">
        <v>4</v>
      </c>
      <c r="E5" s="182"/>
      <c r="F5" s="182"/>
      <c r="G5" s="182"/>
      <c r="H5" s="179" t="s">
        <v>3</v>
      </c>
    </row>
    <row r="6" spans="1:11" s="8" customFormat="1" ht="39" customHeight="1" x14ac:dyDescent="0.25">
      <c r="A6" s="176"/>
      <c r="B6" s="178"/>
      <c r="C6" s="180"/>
      <c r="D6" s="5" t="s">
        <v>5</v>
      </c>
      <c r="E6" s="5" t="s">
        <v>6</v>
      </c>
      <c r="F6" s="5" t="s">
        <v>7</v>
      </c>
      <c r="G6" s="5" t="s">
        <v>8</v>
      </c>
      <c r="H6" s="180"/>
    </row>
    <row r="7" spans="1:11" s="12" customFormat="1" ht="10.199999999999999" x14ac:dyDescent="0.2">
      <c r="A7" s="145">
        <v>1</v>
      </c>
      <c r="B7" s="10">
        <v>1</v>
      </c>
      <c r="C7" s="11">
        <v>2</v>
      </c>
      <c r="D7" s="11">
        <v>3</v>
      </c>
      <c r="E7" s="11">
        <v>4</v>
      </c>
      <c r="F7" s="11">
        <v>5</v>
      </c>
      <c r="G7" s="11">
        <v>6</v>
      </c>
      <c r="H7" s="11">
        <v>7</v>
      </c>
    </row>
    <row r="8" spans="1:11" ht="15.6" x14ac:dyDescent="0.3">
      <c r="A8" s="146"/>
      <c r="B8" s="4"/>
      <c r="C8" s="13" t="s">
        <v>83</v>
      </c>
      <c r="D8" s="20">
        <f>+D9</f>
        <v>99.2</v>
      </c>
      <c r="E8" s="20">
        <f>+E9</f>
        <v>-26.2</v>
      </c>
      <c r="F8" s="20">
        <f>+F9</f>
        <v>73</v>
      </c>
      <c r="G8" s="20">
        <f>+G9</f>
        <v>41.6</v>
      </c>
      <c r="H8" s="23"/>
    </row>
    <row r="9" spans="1:11" x14ac:dyDescent="0.25">
      <c r="A9" s="148">
        <v>8</v>
      </c>
      <c r="B9" s="2" t="s">
        <v>12</v>
      </c>
      <c r="C9" s="3" t="s">
        <v>13</v>
      </c>
      <c r="D9" s="19">
        <f>+D10+D13</f>
        <v>99.2</v>
      </c>
      <c r="E9" s="19">
        <f>+E10+E13</f>
        <v>-26.2</v>
      </c>
      <c r="F9" s="19">
        <f>+F10+F13</f>
        <v>73</v>
      </c>
      <c r="G9" s="19">
        <f>+G10+G13</f>
        <v>41.6</v>
      </c>
      <c r="H9" s="27"/>
    </row>
    <row r="10" spans="1:11" ht="25.95" customHeight="1" x14ac:dyDescent="0.25">
      <c r="A10" s="148">
        <v>9</v>
      </c>
      <c r="B10" s="14" t="s">
        <v>376</v>
      </c>
      <c r="C10" s="31" t="s">
        <v>377</v>
      </c>
      <c r="D10" s="18">
        <f>+D11+D12</f>
        <v>73</v>
      </c>
      <c r="E10" s="18">
        <f>+E11+E12</f>
        <v>0</v>
      </c>
      <c r="F10" s="18">
        <f>+F11+F12</f>
        <v>73</v>
      </c>
      <c r="G10" s="18">
        <f>+G11+G12</f>
        <v>42.2</v>
      </c>
      <c r="H10" s="97" t="s">
        <v>375</v>
      </c>
    </row>
    <row r="11" spans="1:11" x14ac:dyDescent="0.25">
      <c r="A11" s="148">
        <v>10</v>
      </c>
      <c r="B11" s="14"/>
      <c r="C11" s="15" t="s">
        <v>59</v>
      </c>
      <c r="D11" s="18">
        <v>43</v>
      </c>
      <c r="E11" s="18"/>
      <c r="F11" s="18">
        <f>+D11+E11</f>
        <v>43</v>
      </c>
      <c r="G11" s="18">
        <v>42.2</v>
      </c>
      <c r="H11" s="116"/>
    </row>
    <row r="12" spans="1:11" x14ac:dyDescent="0.25">
      <c r="A12" s="148">
        <v>14</v>
      </c>
      <c r="B12" s="14"/>
      <c r="C12" s="88" t="s">
        <v>19</v>
      </c>
      <c r="D12" s="18">
        <v>30</v>
      </c>
      <c r="E12" s="18"/>
      <c r="F12" s="18">
        <f>+D12+E12</f>
        <v>30</v>
      </c>
      <c r="G12" s="30"/>
      <c r="H12" s="38"/>
      <c r="J12" s="21"/>
      <c r="K12" s="21"/>
    </row>
    <row r="13" spans="1:11" ht="52.8" x14ac:dyDescent="0.25">
      <c r="A13" s="148">
        <v>19</v>
      </c>
      <c r="B13" s="14" t="s">
        <v>378</v>
      </c>
      <c r="C13" s="31" t="s">
        <v>84</v>
      </c>
      <c r="D13" s="29">
        <f>+D14+D15+D16+D17+D18+D19+D20+D21+D22+D23+D24+D25</f>
        <v>26.200000000000003</v>
      </c>
      <c r="E13" s="29">
        <f>+E14+E15+E16+E17+E18+E19+E20+E21+E22+E23+E24+E25</f>
        <v>-26.2</v>
      </c>
      <c r="F13" s="29">
        <f>+F14+F15+F16+F17+F18+F19+F20+F21+F22+F23+F24+F25</f>
        <v>3.3306690738754696E-15</v>
      </c>
      <c r="G13" s="29">
        <f>+G14+G15+G16+G17+G18+G19+G20+G21+G22+G23+G24+G25</f>
        <v>-0.6</v>
      </c>
      <c r="H13" s="86" t="s">
        <v>473</v>
      </c>
      <c r="J13" s="21"/>
      <c r="K13" s="21"/>
    </row>
    <row r="14" spans="1:11" x14ac:dyDescent="0.25">
      <c r="A14" s="148">
        <v>20</v>
      </c>
      <c r="B14" s="14"/>
      <c r="C14" s="88" t="s">
        <v>19</v>
      </c>
      <c r="D14" s="18"/>
      <c r="E14" s="18">
        <v>-1.5</v>
      </c>
      <c r="F14" s="18">
        <f t="shared" ref="F14:F25" si="0">+D14+E14</f>
        <v>-1.5</v>
      </c>
      <c r="G14" s="4"/>
      <c r="H14" s="27"/>
      <c r="I14" s="53"/>
      <c r="J14" s="53"/>
      <c r="K14" s="21"/>
    </row>
    <row r="15" spans="1:11" ht="26.4" x14ac:dyDescent="0.25">
      <c r="A15" s="148">
        <v>21</v>
      </c>
      <c r="B15" s="14"/>
      <c r="C15" s="7" t="s">
        <v>15</v>
      </c>
      <c r="D15" s="18">
        <v>20.8</v>
      </c>
      <c r="E15" s="18"/>
      <c r="F15" s="18">
        <f t="shared" si="0"/>
        <v>20.8</v>
      </c>
      <c r="G15" s="4">
        <v>-0.2</v>
      </c>
      <c r="H15" s="27"/>
      <c r="I15" s="53"/>
      <c r="J15" s="53"/>
      <c r="K15" s="21"/>
    </row>
    <row r="16" spans="1:11" ht="26.4" x14ac:dyDescent="0.25">
      <c r="A16" s="148">
        <v>22</v>
      </c>
      <c r="B16" s="14"/>
      <c r="C16" s="7" t="s">
        <v>41</v>
      </c>
      <c r="D16" s="18"/>
      <c r="E16" s="18">
        <v>-4.2</v>
      </c>
      <c r="F16" s="18">
        <f t="shared" si="0"/>
        <v>-4.2</v>
      </c>
      <c r="G16" s="4"/>
      <c r="H16" s="27"/>
      <c r="I16" s="53"/>
      <c r="J16" s="53"/>
      <c r="K16" s="21"/>
    </row>
    <row r="17" spans="1:11" ht="26.4" x14ac:dyDescent="0.25">
      <c r="A17" s="148">
        <v>23</v>
      </c>
      <c r="B17" s="14"/>
      <c r="C17" s="7" t="s">
        <v>73</v>
      </c>
      <c r="D17" s="18">
        <v>1.6</v>
      </c>
      <c r="E17" s="18"/>
      <c r="F17" s="18">
        <f t="shared" si="0"/>
        <v>1.6</v>
      </c>
      <c r="G17" s="4">
        <v>0.1</v>
      </c>
      <c r="H17" s="27"/>
      <c r="I17" s="53"/>
      <c r="J17" s="53"/>
      <c r="K17" s="21"/>
    </row>
    <row r="18" spans="1:11" ht="26.4" x14ac:dyDescent="0.25">
      <c r="A18" s="148">
        <v>24</v>
      </c>
      <c r="B18" s="14"/>
      <c r="C18" s="7" t="s">
        <v>74</v>
      </c>
      <c r="D18" s="18"/>
      <c r="E18" s="18">
        <v>-4</v>
      </c>
      <c r="F18" s="18">
        <f t="shared" si="0"/>
        <v>-4</v>
      </c>
      <c r="G18" s="4">
        <v>-0.2</v>
      </c>
      <c r="H18" s="27"/>
      <c r="I18" s="53"/>
      <c r="J18" s="53"/>
      <c r="K18" s="21"/>
    </row>
    <row r="19" spans="1:11" ht="26.4" x14ac:dyDescent="0.25">
      <c r="A19" s="148">
        <v>25</v>
      </c>
      <c r="B19" s="14"/>
      <c r="C19" s="7" t="s">
        <v>69</v>
      </c>
      <c r="D19" s="18"/>
      <c r="E19" s="18">
        <v>-5.3</v>
      </c>
      <c r="F19" s="18">
        <f t="shared" si="0"/>
        <v>-5.3</v>
      </c>
      <c r="G19" s="4">
        <v>-0.2</v>
      </c>
      <c r="H19" s="27"/>
      <c r="I19" s="53"/>
      <c r="J19" s="53"/>
      <c r="K19" s="21"/>
    </row>
    <row r="20" spans="1:11" ht="26.4" x14ac:dyDescent="0.25">
      <c r="A20" s="148">
        <v>26</v>
      </c>
      <c r="B20" s="14"/>
      <c r="C20" s="7" t="s">
        <v>75</v>
      </c>
      <c r="D20" s="18">
        <v>3.8</v>
      </c>
      <c r="E20" s="18"/>
      <c r="F20" s="18">
        <f t="shared" si="0"/>
        <v>3.8</v>
      </c>
      <c r="G20" s="4">
        <v>0.1</v>
      </c>
      <c r="H20" s="27"/>
      <c r="I20" s="53"/>
      <c r="J20" s="53"/>
      <c r="K20" s="21"/>
    </row>
    <row r="21" spans="1:11" ht="26.4" x14ac:dyDescent="0.25">
      <c r="A21" s="148">
        <v>27</v>
      </c>
      <c r="B21" s="14"/>
      <c r="C21" s="15" t="s">
        <v>70</v>
      </c>
      <c r="D21" s="18"/>
      <c r="E21" s="18">
        <v>-0.7</v>
      </c>
      <c r="F21" s="18">
        <f t="shared" si="0"/>
        <v>-0.7</v>
      </c>
      <c r="G21" s="4"/>
      <c r="H21" s="27"/>
      <c r="I21" s="53"/>
      <c r="J21" s="53"/>
      <c r="K21" s="21"/>
    </row>
    <row r="22" spans="1:11" ht="26.4" x14ac:dyDescent="0.25">
      <c r="A22" s="148">
        <v>28</v>
      </c>
      <c r="B22" s="14"/>
      <c r="C22" s="7" t="s">
        <v>184</v>
      </c>
      <c r="D22" s="18"/>
      <c r="E22" s="18">
        <v>-1.8</v>
      </c>
      <c r="F22" s="18">
        <f t="shared" si="0"/>
        <v>-1.8</v>
      </c>
      <c r="G22" s="18"/>
      <c r="H22" s="27"/>
      <c r="I22" s="53"/>
      <c r="J22" s="53"/>
      <c r="K22" s="21"/>
    </row>
    <row r="23" spans="1:11" ht="26.4" x14ac:dyDescent="0.25">
      <c r="A23" s="148">
        <v>29</v>
      </c>
      <c r="B23" s="14"/>
      <c r="C23" s="7" t="s">
        <v>76</v>
      </c>
      <c r="D23" s="18"/>
      <c r="E23" s="18">
        <v>-5.0999999999999996</v>
      </c>
      <c r="F23" s="18">
        <f t="shared" si="0"/>
        <v>-5.0999999999999996</v>
      </c>
      <c r="G23" s="4">
        <v>-0.1</v>
      </c>
      <c r="H23" s="27"/>
      <c r="I23" s="53"/>
      <c r="J23" s="53"/>
      <c r="K23" s="21"/>
    </row>
    <row r="24" spans="1:11" ht="26.4" x14ac:dyDescent="0.25">
      <c r="A24" s="148">
        <v>30</v>
      </c>
      <c r="B24" s="14"/>
      <c r="C24" s="7" t="s">
        <v>48</v>
      </c>
      <c r="D24" s="18"/>
      <c r="E24" s="18">
        <v>-2.9</v>
      </c>
      <c r="F24" s="18">
        <f t="shared" si="0"/>
        <v>-2.9</v>
      </c>
      <c r="G24" s="18">
        <v>-0.1</v>
      </c>
      <c r="H24" s="27"/>
      <c r="I24" s="53"/>
      <c r="J24" s="53"/>
      <c r="K24" s="21"/>
    </row>
    <row r="25" spans="1:11" ht="26.4" x14ac:dyDescent="0.25">
      <c r="A25" s="148">
        <v>31</v>
      </c>
      <c r="B25" s="14"/>
      <c r="C25" s="7" t="s">
        <v>77</v>
      </c>
      <c r="D25" s="18"/>
      <c r="E25" s="18">
        <v>-0.7</v>
      </c>
      <c r="F25" s="18">
        <f t="shared" si="0"/>
        <v>-0.7</v>
      </c>
      <c r="G25" s="18"/>
      <c r="H25" s="27"/>
      <c r="I25" s="53"/>
      <c r="J25" s="53"/>
      <c r="K25" s="21"/>
    </row>
  </sheetData>
  <mergeCells count="7">
    <mergeCell ref="D2:H2"/>
    <mergeCell ref="A3:H3"/>
    <mergeCell ref="A5:A6"/>
    <mergeCell ref="B5:B6"/>
    <mergeCell ref="C5:C6"/>
    <mergeCell ref="D5:G5"/>
    <mergeCell ref="H5:H6"/>
  </mergeCells>
  <pageMargins left="0.78740157480314965" right="0.59055118110236227" top="0.39370078740157483" bottom="0" header="0" footer="0"/>
  <pageSetup paperSize="9" orientation="landscape" r:id="rId1"/>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IV34"/>
  <sheetViews>
    <sheetView workbookViewId="0">
      <selection activeCell="J2" sqref="J2"/>
    </sheetView>
  </sheetViews>
  <sheetFormatPr defaultColWidth="9.109375" defaultRowHeight="13.2" x14ac:dyDescent="0.25"/>
  <cols>
    <col min="1" max="1" width="3.44140625" style="139" customWidth="1"/>
    <col min="2" max="2" width="41.33203125" style="139" bestFit="1" customWidth="1"/>
    <col min="3" max="3" width="13.6640625" style="54" customWidth="1"/>
    <col min="4" max="4" width="12.44140625" style="54" customWidth="1"/>
    <col min="5" max="237" width="9.109375" style="54"/>
    <col min="238" max="238" width="3.44140625" style="54" customWidth="1"/>
    <col min="239" max="239" width="25.109375" style="54" customWidth="1"/>
    <col min="240" max="240" width="9" style="54" customWidth="1"/>
    <col min="241" max="241" width="8" style="54" customWidth="1"/>
    <col min="242" max="242" width="8.6640625" style="54" customWidth="1"/>
    <col min="243" max="244" width="6.5546875" style="54" customWidth="1"/>
    <col min="245" max="245" width="8.6640625" style="54" customWidth="1"/>
    <col min="246" max="246" width="9.109375" style="54"/>
    <col min="247" max="247" width="8.33203125" style="54" customWidth="1"/>
    <col min="248" max="249" width="9.109375" style="54"/>
    <col min="250" max="250" width="8.5546875" style="54" customWidth="1"/>
    <col min="251" max="251" width="8.44140625" style="54" customWidth="1"/>
    <col min="252" max="16384" width="9.109375" style="54"/>
  </cols>
  <sheetData>
    <row r="1" spans="1:256" ht="19.5" customHeight="1" x14ac:dyDescent="0.25">
      <c r="C1" s="199" t="s">
        <v>403</v>
      </c>
      <c r="D1" s="199"/>
    </row>
    <row r="2" spans="1:256" ht="57.75" customHeight="1" x14ac:dyDescent="0.25">
      <c r="A2" s="196" t="s">
        <v>436</v>
      </c>
      <c r="B2" s="196"/>
      <c r="C2" s="196"/>
      <c r="D2" s="196"/>
    </row>
    <row r="3" spans="1:256" x14ac:dyDescent="0.25">
      <c r="A3" s="142"/>
      <c r="B3" s="142"/>
      <c r="C3" s="142"/>
      <c r="D3" s="142"/>
    </row>
    <row r="4" spans="1:256" ht="14.25" customHeight="1" x14ac:dyDescent="0.25">
      <c r="A4" s="142"/>
      <c r="B4" s="142"/>
      <c r="C4" s="142"/>
      <c r="D4" s="143" t="s">
        <v>42</v>
      </c>
    </row>
    <row r="5" spans="1:256" x14ac:dyDescent="0.25">
      <c r="A5" s="197"/>
      <c r="B5" s="198" t="s">
        <v>414</v>
      </c>
      <c r="C5" s="198" t="s">
        <v>415</v>
      </c>
      <c r="D5" s="198" t="s">
        <v>416</v>
      </c>
    </row>
    <row r="6" spans="1:256" x14ac:dyDescent="0.25">
      <c r="A6" s="197"/>
      <c r="B6" s="198"/>
      <c r="C6" s="198"/>
      <c r="D6" s="198"/>
    </row>
    <row r="7" spans="1:256" x14ac:dyDescent="0.25">
      <c r="A7" s="197"/>
      <c r="B7" s="198"/>
      <c r="C7" s="198"/>
      <c r="D7" s="198"/>
    </row>
    <row r="8" spans="1:256" x14ac:dyDescent="0.25">
      <c r="A8" s="90">
        <v>1</v>
      </c>
      <c r="B8" s="90">
        <v>2</v>
      </c>
      <c r="C8" s="153">
        <v>3</v>
      </c>
      <c r="D8" s="153">
        <v>4</v>
      </c>
      <c r="E8" s="140"/>
      <c r="F8" s="140"/>
      <c r="G8" s="140"/>
      <c r="H8" s="140"/>
      <c r="I8" s="140"/>
      <c r="J8" s="140"/>
      <c r="K8" s="140"/>
      <c r="L8" s="140"/>
      <c r="M8" s="140"/>
      <c r="N8" s="140"/>
      <c r="O8" s="140"/>
      <c r="P8" s="140"/>
      <c r="Q8" s="140"/>
      <c r="R8" s="140"/>
      <c r="S8" s="140"/>
      <c r="T8" s="140"/>
      <c r="U8" s="140"/>
      <c r="V8" s="140"/>
      <c r="W8" s="140"/>
      <c r="X8" s="140"/>
      <c r="Y8" s="140"/>
      <c r="Z8" s="140"/>
      <c r="AA8" s="140"/>
      <c r="AB8" s="140"/>
      <c r="AC8" s="140"/>
      <c r="AD8" s="140"/>
      <c r="AE8" s="140"/>
      <c r="AF8" s="140"/>
      <c r="AG8" s="140"/>
      <c r="AH8" s="140"/>
      <c r="AI8" s="140"/>
      <c r="AJ8" s="140"/>
      <c r="AK8" s="140"/>
      <c r="AL8" s="140"/>
      <c r="AM8" s="140"/>
      <c r="AN8" s="140"/>
      <c r="AO8" s="140"/>
      <c r="AP8" s="140"/>
      <c r="AQ8" s="140"/>
      <c r="AR8" s="140"/>
      <c r="AS8" s="140"/>
      <c r="AT8" s="140"/>
      <c r="AU8" s="140"/>
      <c r="AV8" s="140"/>
      <c r="AW8" s="140"/>
      <c r="AX8" s="140"/>
      <c r="AY8" s="140"/>
      <c r="AZ8" s="140"/>
      <c r="BA8" s="140"/>
      <c r="BB8" s="140"/>
      <c r="BC8" s="140"/>
      <c r="BD8" s="140"/>
      <c r="BE8" s="140"/>
      <c r="BF8" s="140"/>
      <c r="BG8" s="140"/>
      <c r="BH8" s="140"/>
      <c r="BI8" s="140"/>
      <c r="BJ8" s="140"/>
      <c r="BK8" s="140"/>
      <c r="BL8" s="140"/>
      <c r="BM8" s="140"/>
      <c r="BN8" s="140"/>
      <c r="BO8" s="140"/>
      <c r="BP8" s="140"/>
      <c r="BQ8" s="140"/>
      <c r="BR8" s="140"/>
      <c r="BS8" s="140"/>
      <c r="BT8" s="140"/>
      <c r="BU8" s="140"/>
      <c r="BV8" s="140"/>
      <c r="BW8" s="140"/>
      <c r="BX8" s="140"/>
      <c r="BY8" s="140"/>
      <c r="BZ8" s="140"/>
      <c r="CA8" s="140"/>
      <c r="CB8" s="140"/>
      <c r="CC8" s="140"/>
      <c r="CD8" s="140"/>
      <c r="CE8" s="140"/>
      <c r="CF8" s="140"/>
      <c r="CG8" s="140"/>
      <c r="CH8" s="140"/>
      <c r="CI8" s="140"/>
      <c r="CJ8" s="140"/>
      <c r="CK8" s="140"/>
      <c r="CL8" s="140"/>
      <c r="CM8" s="140"/>
      <c r="CN8" s="140"/>
      <c r="CO8" s="140"/>
      <c r="CP8" s="140"/>
      <c r="CQ8" s="140"/>
      <c r="CR8" s="140"/>
      <c r="CS8" s="140"/>
      <c r="CT8" s="140"/>
      <c r="CU8" s="140"/>
      <c r="CV8" s="140"/>
      <c r="CW8" s="140"/>
      <c r="CX8" s="140"/>
      <c r="CY8" s="140"/>
      <c r="CZ8" s="140"/>
      <c r="DA8" s="140"/>
      <c r="DB8" s="140"/>
      <c r="DC8" s="140"/>
      <c r="DD8" s="140"/>
      <c r="DE8" s="140"/>
      <c r="DF8" s="140"/>
      <c r="DG8" s="140"/>
      <c r="DH8" s="140"/>
      <c r="DI8" s="140"/>
      <c r="DJ8" s="140"/>
      <c r="DK8" s="140"/>
      <c r="DL8" s="140"/>
      <c r="DM8" s="140"/>
      <c r="DN8" s="140"/>
      <c r="DO8" s="140"/>
      <c r="DP8" s="140"/>
      <c r="DQ8" s="140"/>
      <c r="DR8" s="140"/>
      <c r="DS8" s="140"/>
      <c r="DT8" s="140"/>
      <c r="DU8" s="140"/>
      <c r="DV8" s="140"/>
      <c r="DW8" s="140"/>
      <c r="DX8" s="140"/>
      <c r="DY8" s="140"/>
      <c r="DZ8" s="140"/>
      <c r="EA8" s="140"/>
      <c r="EB8" s="140"/>
      <c r="EC8" s="140"/>
      <c r="ED8" s="140"/>
      <c r="EE8" s="140"/>
      <c r="EF8" s="140"/>
      <c r="EG8" s="140"/>
      <c r="EH8" s="140"/>
      <c r="EI8" s="140"/>
      <c r="EJ8" s="140"/>
      <c r="EK8" s="140"/>
      <c r="EL8" s="140"/>
      <c r="EM8" s="140"/>
      <c r="EN8" s="140"/>
      <c r="EO8" s="140"/>
      <c r="EP8" s="140"/>
      <c r="EQ8" s="140"/>
      <c r="ER8" s="140"/>
      <c r="ES8" s="140"/>
      <c r="ET8" s="140"/>
      <c r="EU8" s="140"/>
      <c r="EV8" s="140"/>
      <c r="EW8" s="140"/>
      <c r="EX8" s="140"/>
      <c r="EY8" s="140"/>
      <c r="EZ8" s="140"/>
      <c r="FA8" s="140"/>
      <c r="FB8" s="140"/>
      <c r="FC8" s="140"/>
      <c r="FD8" s="140"/>
      <c r="FE8" s="140"/>
      <c r="FF8" s="140"/>
      <c r="FG8" s="140"/>
      <c r="FH8" s="140"/>
      <c r="FI8" s="140"/>
      <c r="FJ8" s="140"/>
      <c r="FK8" s="140"/>
      <c r="FL8" s="140"/>
      <c r="FM8" s="140"/>
      <c r="FN8" s="140"/>
      <c r="FO8" s="140"/>
      <c r="FP8" s="140"/>
      <c r="FQ8" s="140"/>
      <c r="FR8" s="140"/>
      <c r="FS8" s="140"/>
      <c r="FT8" s="140"/>
      <c r="FU8" s="140"/>
      <c r="FV8" s="140"/>
      <c r="FW8" s="140"/>
      <c r="FX8" s="140"/>
      <c r="FY8" s="140"/>
      <c r="FZ8" s="140"/>
      <c r="GA8" s="140"/>
      <c r="GB8" s="140"/>
      <c r="GC8" s="140"/>
      <c r="GD8" s="140"/>
      <c r="GE8" s="140"/>
      <c r="GF8" s="140"/>
      <c r="GG8" s="140"/>
      <c r="GH8" s="140"/>
      <c r="GI8" s="140"/>
      <c r="GJ8" s="140"/>
      <c r="GK8" s="140"/>
      <c r="GL8" s="140"/>
      <c r="GM8" s="140"/>
      <c r="GN8" s="140"/>
      <c r="GO8" s="140"/>
      <c r="GP8" s="140"/>
      <c r="GQ8" s="140"/>
      <c r="GR8" s="140"/>
      <c r="GS8" s="140"/>
      <c r="GT8" s="140"/>
      <c r="GU8" s="140"/>
      <c r="GV8" s="140"/>
      <c r="GW8" s="140"/>
      <c r="GX8" s="140"/>
      <c r="GY8" s="140"/>
      <c r="GZ8" s="140"/>
      <c r="HA8" s="140"/>
      <c r="HB8" s="140"/>
      <c r="HC8" s="140"/>
      <c r="HD8" s="140"/>
      <c r="HE8" s="140"/>
      <c r="HF8" s="140"/>
      <c r="HG8" s="140"/>
      <c r="HH8" s="140"/>
      <c r="HI8" s="140"/>
      <c r="HJ8" s="140"/>
      <c r="HK8" s="140"/>
      <c r="HL8" s="140"/>
      <c r="HM8" s="140"/>
      <c r="HN8" s="140"/>
      <c r="HO8" s="140"/>
      <c r="HP8" s="140"/>
      <c r="HQ8" s="140"/>
      <c r="HR8" s="140"/>
      <c r="HS8" s="140"/>
      <c r="HT8" s="140"/>
      <c r="HU8" s="140"/>
      <c r="HV8" s="140"/>
      <c r="HW8" s="140"/>
      <c r="HX8" s="140"/>
      <c r="HY8" s="140"/>
      <c r="HZ8" s="140"/>
      <c r="IA8" s="140"/>
      <c r="IB8" s="140"/>
      <c r="IC8" s="140"/>
      <c r="ID8" s="140"/>
      <c r="IE8" s="140"/>
      <c r="IF8" s="140"/>
      <c r="IG8" s="140"/>
      <c r="IH8" s="140"/>
      <c r="II8" s="140"/>
      <c r="IJ8" s="140"/>
      <c r="IK8" s="140"/>
      <c r="IL8" s="140"/>
      <c r="IM8" s="140"/>
      <c r="IN8" s="140"/>
      <c r="IO8" s="140"/>
      <c r="IP8" s="140"/>
      <c r="IQ8" s="140"/>
      <c r="IR8" s="140"/>
      <c r="IS8" s="140"/>
      <c r="IT8" s="140"/>
      <c r="IU8" s="140"/>
      <c r="IV8" s="140"/>
    </row>
    <row r="9" spans="1:256" x14ac:dyDescent="0.25">
      <c r="A9" s="131">
        <v>1</v>
      </c>
      <c r="B9" s="132" t="s">
        <v>417</v>
      </c>
      <c r="C9" s="133">
        <v>6.9</v>
      </c>
      <c r="D9" s="133">
        <v>6.8</v>
      </c>
    </row>
    <row r="10" spans="1:256" x14ac:dyDescent="0.25">
      <c r="A10" s="131">
        <v>2</v>
      </c>
      <c r="B10" s="132" t="s">
        <v>418</v>
      </c>
      <c r="C10" s="133">
        <v>12.4</v>
      </c>
      <c r="D10" s="133">
        <v>12.2</v>
      </c>
    </row>
    <row r="11" spans="1:256" x14ac:dyDescent="0.25">
      <c r="A11" s="131">
        <v>3</v>
      </c>
      <c r="B11" s="132" t="s">
        <v>419</v>
      </c>
      <c r="C11" s="133">
        <v>2.4</v>
      </c>
      <c r="D11" s="133">
        <v>2.4</v>
      </c>
    </row>
    <row r="12" spans="1:256" x14ac:dyDescent="0.25">
      <c r="A12" s="131">
        <v>4</v>
      </c>
      <c r="B12" s="132" t="s">
        <v>420</v>
      </c>
      <c r="C12" s="133">
        <v>0.5</v>
      </c>
      <c r="D12" s="133">
        <v>0.5</v>
      </c>
    </row>
    <row r="13" spans="1:256" x14ac:dyDescent="0.25">
      <c r="A13" s="131">
        <v>5</v>
      </c>
      <c r="B13" s="132" t="s">
        <v>421</v>
      </c>
      <c r="C13" s="133">
        <v>1.9</v>
      </c>
      <c r="D13" s="133">
        <v>1.9</v>
      </c>
    </row>
    <row r="14" spans="1:256" x14ac:dyDescent="0.25">
      <c r="A14" s="131">
        <v>6</v>
      </c>
      <c r="B14" s="132" t="s">
        <v>422</v>
      </c>
      <c r="C14" s="133">
        <v>2.4</v>
      </c>
      <c r="D14" s="133">
        <v>2.4</v>
      </c>
    </row>
    <row r="15" spans="1:256" x14ac:dyDescent="0.25">
      <c r="A15" s="131">
        <v>7</v>
      </c>
      <c r="B15" s="132" t="s">
        <v>423</v>
      </c>
      <c r="C15" s="133">
        <v>2.4</v>
      </c>
      <c r="D15" s="133">
        <v>2.4</v>
      </c>
    </row>
    <row r="16" spans="1:256" x14ac:dyDescent="0.25">
      <c r="A16" s="131">
        <v>8</v>
      </c>
      <c r="B16" s="134" t="s">
        <v>424</v>
      </c>
      <c r="C16" s="133">
        <v>1.5</v>
      </c>
      <c r="D16" s="133">
        <v>1.5</v>
      </c>
    </row>
    <row r="17" spans="1:4" x14ac:dyDescent="0.25">
      <c r="A17" s="131">
        <v>9</v>
      </c>
      <c r="B17" s="132" t="s">
        <v>425</v>
      </c>
      <c r="C17" s="133">
        <v>17.399999999999999</v>
      </c>
      <c r="D17" s="133">
        <v>17.2</v>
      </c>
    </row>
    <row r="18" spans="1:4" x14ac:dyDescent="0.25">
      <c r="A18" s="131">
        <v>10</v>
      </c>
      <c r="B18" s="132" t="s">
        <v>56</v>
      </c>
      <c r="C18" s="133">
        <v>2.2999999999999998</v>
      </c>
      <c r="D18" s="133">
        <v>2.2999999999999998</v>
      </c>
    </row>
    <row r="19" spans="1:4" x14ac:dyDescent="0.25">
      <c r="A19" s="131">
        <v>11</v>
      </c>
      <c r="B19" s="134" t="s">
        <v>426</v>
      </c>
      <c r="C19" s="133">
        <v>11.1</v>
      </c>
      <c r="D19" s="133">
        <v>11</v>
      </c>
    </row>
    <row r="20" spans="1:4" x14ac:dyDescent="0.25">
      <c r="A20" s="131">
        <v>12</v>
      </c>
      <c r="B20" s="134" t="s">
        <v>427</v>
      </c>
      <c r="C20" s="133">
        <v>29</v>
      </c>
      <c r="D20" s="133">
        <v>28.6</v>
      </c>
    </row>
    <row r="21" spans="1:4" x14ac:dyDescent="0.25">
      <c r="A21" s="131">
        <v>13</v>
      </c>
      <c r="B21" s="134" t="s">
        <v>66</v>
      </c>
      <c r="C21" s="133">
        <v>3.1</v>
      </c>
      <c r="D21" s="133">
        <v>3.1</v>
      </c>
    </row>
    <row r="22" spans="1:4" x14ac:dyDescent="0.25">
      <c r="A22" s="131">
        <v>14</v>
      </c>
      <c r="B22" s="134" t="s">
        <v>428</v>
      </c>
      <c r="C22" s="133">
        <v>3.7</v>
      </c>
      <c r="D22" s="133">
        <v>3.5</v>
      </c>
    </row>
    <row r="23" spans="1:4" x14ac:dyDescent="0.25">
      <c r="A23" s="131">
        <v>15</v>
      </c>
      <c r="B23" s="132" t="s">
        <v>429</v>
      </c>
      <c r="C23" s="133">
        <v>17.7</v>
      </c>
      <c r="D23" s="133">
        <v>17.5</v>
      </c>
    </row>
    <row r="24" spans="1:4" x14ac:dyDescent="0.25">
      <c r="A24" s="131">
        <v>16</v>
      </c>
      <c r="B24" s="132" t="s">
        <v>430</v>
      </c>
      <c r="C24" s="133">
        <v>23.1</v>
      </c>
      <c r="D24" s="133">
        <v>22.8</v>
      </c>
    </row>
    <row r="25" spans="1:4" x14ac:dyDescent="0.25">
      <c r="A25" s="131">
        <v>17</v>
      </c>
      <c r="B25" s="134" t="s">
        <v>71</v>
      </c>
      <c r="C25" s="133">
        <v>35.299999999999997</v>
      </c>
      <c r="D25" s="133">
        <v>34.799999999999997</v>
      </c>
    </row>
    <row r="26" spans="1:4" x14ac:dyDescent="0.25">
      <c r="A26" s="131">
        <v>18</v>
      </c>
      <c r="B26" s="134" t="s">
        <v>50</v>
      </c>
      <c r="C26" s="133">
        <v>0.5</v>
      </c>
      <c r="D26" s="133">
        <v>0.5</v>
      </c>
    </row>
    <row r="27" spans="1:4" x14ac:dyDescent="0.25">
      <c r="A27" s="131">
        <v>19</v>
      </c>
      <c r="B27" s="134" t="s">
        <v>431</v>
      </c>
      <c r="C27" s="133">
        <v>19.399999999999999</v>
      </c>
      <c r="D27" s="133">
        <v>19.100000000000001</v>
      </c>
    </row>
    <row r="28" spans="1:4" x14ac:dyDescent="0.25">
      <c r="A28" s="131">
        <v>20</v>
      </c>
      <c r="B28" s="134" t="s">
        <v>432</v>
      </c>
      <c r="C28" s="133">
        <v>1.5</v>
      </c>
      <c r="D28" s="133">
        <v>1.5</v>
      </c>
    </row>
    <row r="29" spans="1:4" x14ac:dyDescent="0.25">
      <c r="A29" s="131">
        <v>21</v>
      </c>
      <c r="B29" s="134" t="s">
        <v>433</v>
      </c>
      <c r="C29" s="133">
        <v>0.3</v>
      </c>
      <c r="D29" s="133">
        <v>0.3</v>
      </c>
    </row>
    <row r="30" spans="1:4" x14ac:dyDescent="0.25">
      <c r="A30" s="131">
        <v>22</v>
      </c>
      <c r="B30" s="132" t="s">
        <v>434</v>
      </c>
      <c r="C30" s="133">
        <v>1.1000000000000001</v>
      </c>
      <c r="D30" s="133">
        <v>1.1000000000000001</v>
      </c>
    </row>
    <row r="31" spans="1:4" x14ac:dyDescent="0.25">
      <c r="A31" s="131">
        <v>23</v>
      </c>
      <c r="B31" s="132" t="s">
        <v>14</v>
      </c>
      <c r="C31" s="133">
        <v>1.1000000000000001</v>
      </c>
      <c r="D31" s="133">
        <v>1.1000000000000001</v>
      </c>
    </row>
    <row r="32" spans="1:4" x14ac:dyDescent="0.25">
      <c r="A32" s="131">
        <v>24</v>
      </c>
      <c r="B32" s="132" t="s">
        <v>156</v>
      </c>
      <c r="C32" s="135">
        <v>-50.7</v>
      </c>
      <c r="D32" s="133">
        <v>-50</v>
      </c>
    </row>
    <row r="33" spans="1:4" x14ac:dyDescent="0.25">
      <c r="A33" s="136"/>
      <c r="B33" s="137" t="s">
        <v>435</v>
      </c>
      <c r="C33" s="138">
        <f>SUM(C9:C32)</f>
        <v>146.29999999999995</v>
      </c>
      <c r="D33" s="138">
        <f>SUM(D9:D32)</f>
        <v>144.49999999999997</v>
      </c>
    </row>
    <row r="34" spans="1:4" x14ac:dyDescent="0.25">
      <c r="C34" s="141"/>
      <c r="D34" s="140"/>
    </row>
  </sheetData>
  <mergeCells count="6">
    <mergeCell ref="A2:D2"/>
    <mergeCell ref="A5:A7"/>
    <mergeCell ref="B5:B7"/>
    <mergeCell ref="C5:C7"/>
    <mergeCell ref="D5:D7"/>
    <mergeCell ref="C1:D1"/>
  </mergeCells>
  <pageMargins left="0.70866141732283472" right="0" top="0.74803149606299213" bottom="0.74803149606299213" header="0.31496062992125984" footer="0.31496062992125984"/>
  <pageSetup paperSize="9" orientation="portrait" r:id="rId1"/>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pageSetUpPr fitToPage="1"/>
  </sheetPr>
  <dimension ref="B1:AD72"/>
  <sheetViews>
    <sheetView topLeftCell="B1" zoomScale="120" zoomScaleNormal="120" workbookViewId="0">
      <pane xSplit="1" ySplit="7" topLeftCell="C8" activePane="bottomRight" state="frozen"/>
      <selection activeCell="B1" sqref="B1"/>
      <selection pane="topRight" activeCell="C1" sqref="C1"/>
      <selection pane="bottomLeft" activeCell="B8" sqref="B8"/>
      <selection pane="bottomRight" activeCell="S19" sqref="S19"/>
    </sheetView>
  </sheetViews>
  <sheetFormatPr defaultColWidth="9.33203125" defaultRowHeight="10.199999999999999" x14ac:dyDescent="0.2"/>
  <cols>
    <col min="1" max="1" width="0" style="47" hidden="1" customWidth="1"/>
    <col min="2" max="2" width="33.6640625" style="47" customWidth="1"/>
    <col min="3" max="12" width="5.88671875" style="47" customWidth="1"/>
    <col min="13" max="13" width="9.33203125" style="47" customWidth="1"/>
    <col min="14" max="14" width="9.33203125" style="47"/>
    <col min="15" max="16" width="9.33203125" style="47" customWidth="1"/>
    <col min="17" max="16384" width="9.33203125" style="47"/>
  </cols>
  <sheetData>
    <row r="1" spans="2:30" x14ac:dyDescent="0.2">
      <c r="E1" s="213" t="s">
        <v>82</v>
      </c>
      <c r="F1" s="213"/>
      <c r="G1" s="213"/>
      <c r="H1" s="213"/>
      <c r="I1" s="213"/>
      <c r="J1" s="213"/>
      <c r="K1" s="213"/>
      <c r="L1" s="213"/>
    </row>
    <row r="2" spans="2:30" ht="29.4" customHeight="1" x14ac:dyDescent="0.2">
      <c r="B2" s="214" t="s">
        <v>188</v>
      </c>
      <c r="C2" s="214"/>
      <c r="D2" s="214"/>
      <c r="E2" s="214"/>
      <c r="F2" s="214"/>
      <c r="G2" s="214"/>
      <c r="H2" s="214"/>
      <c r="I2" s="214"/>
      <c r="J2" s="214"/>
      <c r="K2" s="214"/>
      <c r="L2" s="214"/>
      <c r="Q2" s="216"/>
      <c r="R2" s="216"/>
      <c r="S2" s="216"/>
      <c r="T2" s="216"/>
      <c r="U2" s="216"/>
      <c r="V2" s="216"/>
      <c r="W2" s="216"/>
      <c r="X2" s="216"/>
      <c r="Y2" s="216"/>
      <c r="Z2" s="216"/>
      <c r="AA2" s="216"/>
      <c r="AB2" s="216"/>
      <c r="AC2" s="216"/>
      <c r="AD2" s="216"/>
    </row>
    <row r="3" spans="2:30" ht="11.4" customHeight="1" x14ac:dyDescent="0.2">
      <c r="I3" s="9"/>
      <c r="J3" s="9"/>
      <c r="K3" s="9"/>
      <c r="L3" s="9" t="s">
        <v>42</v>
      </c>
    </row>
    <row r="4" spans="2:30" ht="10.95" customHeight="1" x14ac:dyDescent="0.2">
      <c r="B4" s="200" t="s">
        <v>25</v>
      </c>
      <c r="C4" s="208" t="s">
        <v>26</v>
      </c>
      <c r="D4" s="208"/>
      <c r="E4" s="208"/>
      <c r="F4" s="208" t="s">
        <v>27</v>
      </c>
      <c r="G4" s="208"/>
      <c r="H4" s="208"/>
      <c r="I4" s="208" t="s">
        <v>28</v>
      </c>
      <c r="J4" s="208"/>
      <c r="K4" s="208"/>
      <c r="L4" s="208"/>
    </row>
    <row r="5" spans="2:30" ht="10.95" customHeight="1" x14ac:dyDescent="0.2">
      <c r="B5" s="201"/>
      <c r="C5" s="200" t="s">
        <v>39</v>
      </c>
      <c r="D5" s="200" t="s">
        <v>31</v>
      </c>
      <c r="E5" s="203" t="s">
        <v>33</v>
      </c>
      <c r="F5" s="200" t="s">
        <v>32</v>
      </c>
      <c r="G5" s="200" t="s">
        <v>31</v>
      </c>
      <c r="H5" s="203" t="s">
        <v>33</v>
      </c>
      <c r="I5" s="206" t="s">
        <v>29</v>
      </c>
      <c r="J5" s="207"/>
      <c r="K5" s="208" t="s">
        <v>30</v>
      </c>
      <c r="L5" s="208"/>
    </row>
    <row r="6" spans="2:30" ht="10.95" customHeight="1" x14ac:dyDescent="0.2">
      <c r="B6" s="201"/>
      <c r="C6" s="201"/>
      <c r="D6" s="201"/>
      <c r="E6" s="204"/>
      <c r="F6" s="201"/>
      <c r="G6" s="201"/>
      <c r="H6" s="204"/>
      <c r="I6" s="209" t="s">
        <v>34</v>
      </c>
      <c r="J6" s="209" t="s">
        <v>35</v>
      </c>
      <c r="K6" s="211" t="s">
        <v>36</v>
      </c>
      <c r="L6" s="211" t="s">
        <v>37</v>
      </c>
    </row>
    <row r="7" spans="2:30" ht="10.95" customHeight="1" x14ac:dyDescent="0.2">
      <c r="B7" s="201"/>
      <c r="C7" s="202"/>
      <c r="D7" s="202"/>
      <c r="E7" s="205"/>
      <c r="F7" s="202"/>
      <c r="G7" s="202"/>
      <c r="H7" s="205"/>
      <c r="I7" s="210"/>
      <c r="J7" s="210"/>
      <c r="K7" s="211"/>
      <c r="L7" s="211"/>
    </row>
    <row r="8" spans="2:30" ht="10.95" customHeight="1" x14ac:dyDescent="0.2">
      <c r="B8" s="34" t="s">
        <v>60</v>
      </c>
      <c r="C8" s="57"/>
      <c r="D8" s="79"/>
      <c r="E8" s="41">
        <f>+D8+C8</f>
        <v>0</v>
      </c>
      <c r="F8" s="57"/>
      <c r="G8" s="57">
        <v>1.4</v>
      </c>
      <c r="H8" s="58">
        <f>+G8</f>
        <v>1.4</v>
      </c>
      <c r="I8" s="43"/>
      <c r="J8" s="43"/>
      <c r="K8" s="43"/>
      <c r="L8" s="43"/>
    </row>
    <row r="9" spans="2:30" ht="10.95" customHeight="1" x14ac:dyDescent="0.2">
      <c r="B9" s="34" t="s">
        <v>65</v>
      </c>
      <c r="C9" s="57"/>
      <c r="D9" s="79">
        <v>-0.5</v>
      </c>
      <c r="E9" s="41">
        <f t="shared" ref="E9:E21" si="0">+D9+C9</f>
        <v>-0.5</v>
      </c>
      <c r="F9" s="57"/>
      <c r="G9" s="57"/>
      <c r="H9" s="58"/>
      <c r="I9" s="43"/>
      <c r="J9" s="43"/>
      <c r="K9" s="43"/>
      <c r="L9" s="43"/>
    </row>
    <row r="10" spans="2:30" ht="10.95" customHeight="1" x14ac:dyDescent="0.2">
      <c r="B10" s="34" t="s">
        <v>151</v>
      </c>
      <c r="C10" s="57"/>
      <c r="D10" s="79">
        <v>-1.3</v>
      </c>
      <c r="E10" s="41">
        <f t="shared" si="0"/>
        <v>-1.3</v>
      </c>
      <c r="F10" s="57"/>
      <c r="G10" s="57"/>
      <c r="H10" s="58"/>
      <c r="I10" s="43"/>
      <c r="J10" s="43"/>
      <c r="K10" s="43"/>
      <c r="L10" s="43"/>
    </row>
    <row r="11" spans="2:30" ht="10.95" customHeight="1" x14ac:dyDescent="0.2">
      <c r="B11" s="32" t="s">
        <v>49</v>
      </c>
      <c r="C11" s="40"/>
      <c r="D11" s="40">
        <v>-0.3</v>
      </c>
      <c r="E11" s="41">
        <f t="shared" si="0"/>
        <v>-0.3</v>
      </c>
      <c r="F11" s="40"/>
      <c r="G11" s="40"/>
      <c r="H11" s="41">
        <f>+G11+F11</f>
        <v>0</v>
      </c>
      <c r="I11" s="40"/>
      <c r="J11" s="40"/>
      <c r="K11" s="40"/>
      <c r="L11" s="40"/>
    </row>
    <row r="12" spans="2:30" ht="22.2" customHeight="1" x14ac:dyDescent="0.2">
      <c r="B12" s="80" t="s">
        <v>55</v>
      </c>
      <c r="C12" s="40"/>
      <c r="D12" s="40">
        <v>-0.7</v>
      </c>
      <c r="E12" s="41">
        <f t="shared" si="0"/>
        <v>-0.7</v>
      </c>
      <c r="F12" s="40"/>
      <c r="G12" s="40"/>
      <c r="H12" s="41">
        <f t="shared" ref="H12:H20" si="1">+G12+F12</f>
        <v>0</v>
      </c>
      <c r="I12" s="40"/>
      <c r="J12" s="40"/>
      <c r="K12" s="40"/>
      <c r="L12" s="40"/>
    </row>
    <row r="13" spans="2:30" ht="11.25" customHeight="1" x14ac:dyDescent="0.2">
      <c r="B13" s="34" t="s">
        <v>71</v>
      </c>
      <c r="C13" s="40"/>
      <c r="D13" s="40"/>
      <c r="E13" s="41">
        <f t="shared" si="0"/>
        <v>0</v>
      </c>
      <c r="F13" s="40"/>
      <c r="G13" s="40">
        <v>1.8</v>
      </c>
      <c r="H13" s="41">
        <f t="shared" si="1"/>
        <v>1.8</v>
      </c>
      <c r="I13" s="40"/>
      <c r="J13" s="40"/>
      <c r="K13" s="40"/>
      <c r="L13" s="40"/>
    </row>
    <row r="14" spans="2:30" ht="11.25" customHeight="1" x14ac:dyDescent="0.2">
      <c r="B14" s="34" t="s">
        <v>51</v>
      </c>
      <c r="C14" s="40"/>
      <c r="D14" s="40"/>
      <c r="E14" s="41">
        <f t="shared" si="0"/>
        <v>0</v>
      </c>
      <c r="F14" s="40"/>
      <c r="G14" s="40">
        <v>0.9</v>
      </c>
      <c r="H14" s="41">
        <f t="shared" si="1"/>
        <v>0.9</v>
      </c>
      <c r="I14" s="40"/>
      <c r="J14" s="40"/>
      <c r="K14" s="40"/>
      <c r="L14" s="40"/>
    </row>
    <row r="15" spans="2:30" ht="11.25" customHeight="1" x14ac:dyDescent="0.2">
      <c r="B15" s="35" t="s">
        <v>50</v>
      </c>
      <c r="C15" s="40"/>
      <c r="D15" s="40">
        <v>-0.2</v>
      </c>
      <c r="E15" s="41">
        <f t="shared" si="0"/>
        <v>-0.2</v>
      </c>
      <c r="F15" s="40"/>
      <c r="G15" s="40"/>
      <c r="H15" s="41">
        <f t="shared" si="1"/>
        <v>0</v>
      </c>
      <c r="I15" s="40"/>
      <c r="J15" s="40"/>
      <c r="K15" s="40"/>
      <c r="L15" s="40"/>
    </row>
    <row r="16" spans="2:30" ht="11.25" customHeight="1" x14ac:dyDescent="0.2">
      <c r="B16" s="33" t="s">
        <v>53</v>
      </c>
      <c r="C16" s="40"/>
      <c r="D16" s="40"/>
      <c r="E16" s="41">
        <f t="shared" si="0"/>
        <v>0</v>
      </c>
      <c r="F16" s="40"/>
      <c r="G16" s="40"/>
      <c r="H16" s="41">
        <f t="shared" si="1"/>
        <v>0</v>
      </c>
      <c r="I16" s="40"/>
      <c r="J16" s="40">
        <v>-9</v>
      </c>
      <c r="K16" s="40">
        <v>9</v>
      </c>
      <c r="L16" s="40"/>
    </row>
    <row r="17" spans="2:12" ht="11.25" customHeight="1" x14ac:dyDescent="0.2">
      <c r="B17" s="33" t="s">
        <v>72</v>
      </c>
      <c r="C17" s="40"/>
      <c r="D17" s="40"/>
      <c r="E17" s="41">
        <f t="shared" si="0"/>
        <v>0</v>
      </c>
      <c r="F17" s="40"/>
      <c r="G17" s="40">
        <v>0.7</v>
      </c>
      <c r="H17" s="41">
        <f t="shared" si="1"/>
        <v>0.7</v>
      </c>
      <c r="I17" s="40"/>
      <c r="J17" s="40"/>
      <c r="K17" s="40"/>
      <c r="L17" s="40"/>
    </row>
    <row r="18" spans="2:12" ht="11.25" customHeight="1" x14ac:dyDescent="0.2">
      <c r="B18" s="33" t="s">
        <v>22</v>
      </c>
      <c r="C18" s="40"/>
      <c r="D18" s="40">
        <v>-0.4</v>
      </c>
      <c r="E18" s="41">
        <f t="shared" si="0"/>
        <v>-0.4</v>
      </c>
      <c r="F18" s="40"/>
      <c r="G18" s="40"/>
      <c r="H18" s="41">
        <f t="shared" si="1"/>
        <v>0</v>
      </c>
      <c r="I18" s="40"/>
      <c r="J18" s="40"/>
      <c r="K18" s="40"/>
      <c r="L18" s="40"/>
    </row>
    <row r="19" spans="2:12" ht="11.25" customHeight="1" x14ac:dyDescent="0.2">
      <c r="B19" s="33" t="s">
        <v>86</v>
      </c>
      <c r="C19" s="40"/>
      <c r="D19" s="40">
        <v>-0.6</v>
      </c>
      <c r="E19" s="41"/>
      <c r="F19" s="40"/>
      <c r="G19" s="40"/>
      <c r="H19" s="41"/>
      <c r="I19" s="40"/>
      <c r="J19" s="40"/>
      <c r="K19" s="40"/>
      <c r="L19" s="40"/>
    </row>
    <row r="20" spans="2:12" ht="11.25" customHeight="1" x14ac:dyDescent="0.2">
      <c r="B20" s="37" t="s">
        <v>294</v>
      </c>
      <c r="C20" s="40"/>
      <c r="D20" s="40">
        <v>-9.6</v>
      </c>
      <c r="E20" s="41">
        <f t="shared" si="0"/>
        <v>-9.6</v>
      </c>
      <c r="F20" s="40"/>
      <c r="G20" s="40"/>
      <c r="H20" s="41">
        <f t="shared" si="1"/>
        <v>0</v>
      </c>
      <c r="I20" s="40"/>
      <c r="J20" s="40"/>
      <c r="K20" s="40"/>
      <c r="L20" s="40"/>
    </row>
    <row r="21" spans="2:12" s="48" customFormat="1" ht="10.95" customHeight="1" x14ac:dyDescent="0.2">
      <c r="B21" s="42" t="s">
        <v>38</v>
      </c>
      <c r="C21" s="41">
        <f>SUM(C11:C20)</f>
        <v>0</v>
      </c>
      <c r="D21" s="41">
        <f>SUM(D8:D20)</f>
        <v>-13.6</v>
      </c>
      <c r="E21" s="41">
        <f t="shared" si="0"/>
        <v>-13.6</v>
      </c>
      <c r="F21" s="41">
        <f>SUM(F8:F20)</f>
        <v>0</v>
      </c>
      <c r="G21" s="41">
        <f>SUM(G8:G20)</f>
        <v>4.8000000000000007</v>
      </c>
      <c r="H21" s="41">
        <f>+G21+F21</f>
        <v>4.8000000000000007</v>
      </c>
      <c r="I21" s="41">
        <f>SUM(I11:I20)</f>
        <v>0</v>
      </c>
      <c r="J21" s="41">
        <f>SUM(J11:J20)</f>
        <v>-9</v>
      </c>
      <c r="K21" s="41">
        <f>SUM(K11:K20)</f>
        <v>9</v>
      </c>
      <c r="L21" s="41">
        <f>SUM(L11:L20)</f>
        <v>0</v>
      </c>
    </row>
    <row r="22" spans="2:12" s="48" customFormat="1" ht="11.25" customHeight="1" x14ac:dyDescent="0.2">
      <c r="B22" s="42"/>
      <c r="C22" s="41"/>
      <c r="D22" s="41"/>
      <c r="E22" s="41"/>
      <c r="F22" s="41">
        <f>+K21+I21</f>
        <v>9</v>
      </c>
      <c r="G22" s="41"/>
      <c r="H22" s="41">
        <f>+E21+H21</f>
        <v>-8.7999999999999989</v>
      </c>
      <c r="I22" s="41"/>
      <c r="J22" s="41"/>
      <c r="K22" s="41"/>
      <c r="L22" s="41"/>
    </row>
    <row r="23" spans="2:12" s="48" customFormat="1" ht="10.199999999999999" customHeight="1" x14ac:dyDescent="0.2">
      <c r="B23" s="61"/>
      <c r="C23" s="62"/>
      <c r="D23" s="62"/>
      <c r="E23" s="62"/>
      <c r="F23" s="62"/>
      <c r="G23" s="62"/>
      <c r="H23" s="62"/>
      <c r="I23" s="62"/>
      <c r="J23" s="62"/>
      <c r="K23" s="62"/>
      <c r="L23" s="62"/>
    </row>
    <row r="24" spans="2:12" ht="13.2" x14ac:dyDescent="0.2">
      <c r="B24" s="215" t="s">
        <v>189</v>
      </c>
      <c r="C24" s="215"/>
      <c r="D24" s="215"/>
      <c r="E24" s="215"/>
      <c r="F24" s="215"/>
      <c r="G24" s="215"/>
      <c r="H24" s="215"/>
      <c r="I24" s="215"/>
      <c r="J24" s="215"/>
      <c r="K24" s="215"/>
      <c r="L24" s="215"/>
    </row>
    <row r="25" spans="2:12" ht="9.6" customHeight="1" x14ac:dyDescent="0.2">
      <c r="I25" s="9"/>
      <c r="J25" s="9"/>
      <c r="K25" s="9"/>
      <c r="L25" s="9"/>
    </row>
    <row r="26" spans="2:12" ht="10.95" customHeight="1" x14ac:dyDescent="0.2">
      <c r="B26" s="200" t="s">
        <v>25</v>
      </c>
      <c r="C26" s="208" t="s">
        <v>26</v>
      </c>
      <c r="D26" s="208"/>
      <c r="E26" s="208"/>
      <c r="F26" s="208" t="s">
        <v>27</v>
      </c>
      <c r="G26" s="208"/>
      <c r="H26" s="208"/>
      <c r="I26" s="208" t="s">
        <v>28</v>
      </c>
      <c r="J26" s="208"/>
      <c r="K26" s="208"/>
      <c r="L26" s="208"/>
    </row>
    <row r="27" spans="2:12" ht="10.95" customHeight="1" x14ac:dyDescent="0.2">
      <c r="B27" s="201"/>
      <c r="C27" s="200" t="s">
        <v>39</v>
      </c>
      <c r="D27" s="200" t="s">
        <v>31</v>
      </c>
      <c r="E27" s="203" t="s">
        <v>33</v>
      </c>
      <c r="F27" s="200" t="s">
        <v>32</v>
      </c>
      <c r="G27" s="200" t="s">
        <v>31</v>
      </c>
      <c r="H27" s="203" t="s">
        <v>33</v>
      </c>
      <c r="I27" s="206" t="s">
        <v>29</v>
      </c>
      <c r="J27" s="207"/>
      <c r="K27" s="208" t="s">
        <v>30</v>
      </c>
      <c r="L27" s="208"/>
    </row>
    <row r="28" spans="2:12" ht="10.95" customHeight="1" x14ac:dyDescent="0.2">
      <c r="B28" s="201"/>
      <c r="C28" s="201"/>
      <c r="D28" s="201"/>
      <c r="E28" s="204"/>
      <c r="F28" s="201"/>
      <c r="G28" s="201"/>
      <c r="H28" s="204"/>
      <c r="I28" s="209" t="s">
        <v>34</v>
      </c>
      <c r="J28" s="209" t="s">
        <v>35</v>
      </c>
      <c r="K28" s="211" t="s">
        <v>36</v>
      </c>
      <c r="L28" s="211" t="s">
        <v>37</v>
      </c>
    </row>
    <row r="29" spans="2:12" ht="10.95" customHeight="1" x14ac:dyDescent="0.2">
      <c r="B29" s="201"/>
      <c r="C29" s="202"/>
      <c r="D29" s="202"/>
      <c r="E29" s="205"/>
      <c r="F29" s="202"/>
      <c r="G29" s="202"/>
      <c r="H29" s="205"/>
      <c r="I29" s="210"/>
      <c r="J29" s="210"/>
      <c r="K29" s="211"/>
      <c r="L29" s="211"/>
    </row>
    <row r="30" spans="2:12" ht="11.7" customHeight="1" x14ac:dyDescent="0.2">
      <c r="B30" s="32" t="s">
        <v>49</v>
      </c>
      <c r="C30" s="40"/>
      <c r="D30" s="40">
        <v>-0.2</v>
      </c>
      <c r="E30" s="41">
        <f t="shared" ref="E30:E42" si="2">+C30+D30</f>
        <v>-0.2</v>
      </c>
      <c r="F30" s="40"/>
      <c r="G30" s="40"/>
      <c r="H30" s="41">
        <f>+F30+G30</f>
        <v>0</v>
      </c>
      <c r="I30" s="40"/>
      <c r="J30" s="40"/>
      <c r="K30" s="40"/>
      <c r="L30" s="40"/>
    </row>
    <row r="31" spans="2:12" ht="22.2" customHeight="1" x14ac:dyDescent="0.2">
      <c r="B31" s="34" t="s">
        <v>55</v>
      </c>
      <c r="C31" s="40"/>
      <c r="D31" s="40">
        <v>-10</v>
      </c>
      <c r="E31" s="41">
        <f t="shared" si="2"/>
        <v>-10</v>
      </c>
      <c r="F31" s="40"/>
      <c r="G31" s="40"/>
      <c r="H31" s="41">
        <f t="shared" ref="H31:H42" si="3">+F31+G31</f>
        <v>0</v>
      </c>
      <c r="I31" s="40"/>
      <c r="J31" s="40"/>
      <c r="K31" s="40"/>
      <c r="L31" s="40"/>
    </row>
    <row r="32" spans="2:12" ht="10.95" customHeight="1" x14ac:dyDescent="0.2">
      <c r="B32" s="33" t="s">
        <v>66</v>
      </c>
      <c r="C32" s="40"/>
      <c r="D32" s="40">
        <v>-1</v>
      </c>
      <c r="E32" s="41">
        <f t="shared" si="2"/>
        <v>-1</v>
      </c>
      <c r="F32" s="40"/>
      <c r="G32" s="40"/>
      <c r="H32" s="41">
        <f t="shared" si="3"/>
        <v>0</v>
      </c>
      <c r="I32" s="40"/>
      <c r="J32" s="40"/>
      <c r="K32" s="40"/>
      <c r="L32" s="40"/>
    </row>
    <row r="33" spans="2:17" ht="10.95" customHeight="1" x14ac:dyDescent="0.2">
      <c r="B33" s="59" t="s">
        <v>50</v>
      </c>
      <c r="C33" s="40"/>
      <c r="D33" s="40">
        <v>-0.2</v>
      </c>
      <c r="E33" s="41">
        <f t="shared" si="2"/>
        <v>-0.2</v>
      </c>
      <c r="F33" s="40"/>
      <c r="G33" s="40"/>
      <c r="H33" s="41">
        <f t="shared" si="3"/>
        <v>0</v>
      </c>
      <c r="I33" s="40"/>
      <c r="J33" s="40"/>
      <c r="K33" s="40"/>
      <c r="L33" s="40"/>
    </row>
    <row r="34" spans="2:17" ht="10.95" customHeight="1" x14ac:dyDescent="0.2">
      <c r="B34" s="35" t="s">
        <v>52</v>
      </c>
      <c r="C34" s="40"/>
      <c r="D34" s="40">
        <v>-0.2</v>
      </c>
      <c r="E34" s="41">
        <f t="shared" si="2"/>
        <v>-0.2</v>
      </c>
      <c r="F34" s="40"/>
      <c r="G34" s="40"/>
      <c r="H34" s="41">
        <f t="shared" si="3"/>
        <v>0</v>
      </c>
      <c r="I34" s="40"/>
      <c r="J34" s="40"/>
      <c r="K34" s="40"/>
      <c r="L34" s="40"/>
    </row>
    <row r="35" spans="2:17" ht="10.95" customHeight="1" x14ac:dyDescent="0.2">
      <c r="B35" s="35" t="s">
        <v>58</v>
      </c>
      <c r="C35" s="40"/>
      <c r="D35" s="40"/>
      <c r="E35" s="41">
        <f t="shared" si="2"/>
        <v>0</v>
      </c>
      <c r="F35" s="40">
        <v>10.199999999999999</v>
      </c>
      <c r="G35" s="40"/>
      <c r="H35" s="41">
        <f t="shared" si="3"/>
        <v>10.199999999999999</v>
      </c>
      <c r="I35" s="40"/>
      <c r="J35" s="40">
        <v>-4.5999999999999996</v>
      </c>
      <c r="K35" s="40">
        <v>4.5999999999999996</v>
      </c>
      <c r="L35" s="40"/>
    </row>
    <row r="36" spans="2:17" x14ac:dyDescent="0.2">
      <c r="B36" s="35" t="s">
        <v>156</v>
      </c>
      <c r="C36" s="40"/>
      <c r="D36" s="40"/>
      <c r="E36" s="41">
        <f t="shared" si="2"/>
        <v>0</v>
      </c>
      <c r="F36" s="40"/>
      <c r="G36" s="40">
        <v>5</v>
      </c>
      <c r="H36" s="41">
        <f t="shared" si="3"/>
        <v>5</v>
      </c>
      <c r="I36" s="40"/>
      <c r="J36" s="40"/>
      <c r="K36" s="40"/>
      <c r="L36" s="40"/>
    </row>
    <row r="37" spans="2:17" ht="10.95" customHeight="1" x14ac:dyDescent="0.2">
      <c r="B37" s="32" t="s">
        <v>293</v>
      </c>
      <c r="C37" s="40"/>
      <c r="D37" s="40"/>
      <c r="E37" s="41">
        <f t="shared" si="2"/>
        <v>0</v>
      </c>
      <c r="F37" s="40"/>
      <c r="G37" s="40">
        <v>0.7</v>
      </c>
      <c r="H37" s="41">
        <f t="shared" si="3"/>
        <v>0.7</v>
      </c>
      <c r="I37" s="40"/>
      <c r="J37" s="40"/>
      <c r="K37" s="40"/>
      <c r="L37" s="40"/>
    </row>
    <row r="38" spans="2:17" ht="10.95" customHeight="1" x14ac:dyDescent="0.2">
      <c r="B38" s="33" t="s">
        <v>54</v>
      </c>
      <c r="C38" s="40"/>
      <c r="D38" s="40"/>
      <c r="E38" s="41">
        <f t="shared" si="2"/>
        <v>0</v>
      </c>
      <c r="F38" s="40"/>
      <c r="G38" s="40">
        <v>2.2000000000000002</v>
      </c>
      <c r="H38" s="41">
        <f t="shared" si="3"/>
        <v>2.2000000000000002</v>
      </c>
      <c r="I38" s="40"/>
      <c r="J38" s="40"/>
      <c r="K38" s="40"/>
      <c r="L38" s="40"/>
    </row>
    <row r="39" spans="2:17" ht="10.95" customHeight="1" x14ac:dyDescent="0.2">
      <c r="B39" s="32" t="s">
        <v>72</v>
      </c>
      <c r="C39" s="40"/>
      <c r="D39" s="40">
        <v>-0.3</v>
      </c>
      <c r="E39" s="41">
        <f t="shared" si="2"/>
        <v>-0.3</v>
      </c>
      <c r="F39" s="40"/>
      <c r="G39" s="40"/>
      <c r="H39" s="41">
        <f t="shared" si="3"/>
        <v>0</v>
      </c>
      <c r="I39" s="40"/>
      <c r="J39" s="40"/>
      <c r="K39" s="40"/>
      <c r="L39" s="40"/>
    </row>
    <row r="40" spans="2:17" ht="10.95" customHeight="1" x14ac:dyDescent="0.2">
      <c r="B40" s="33" t="s">
        <v>86</v>
      </c>
      <c r="C40" s="40"/>
      <c r="D40" s="40">
        <v>-0.8</v>
      </c>
      <c r="E40" s="41">
        <f t="shared" si="2"/>
        <v>-0.8</v>
      </c>
      <c r="F40" s="40"/>
      <c r="G40" s="40"/>
      <c r="H40" s="41">
        <f t="shared" si="3"/>
        <v>0</v>
      </c>
      <c r="I40" s="40"/>
      <c r="J40" s="40"/>
      <c r="K40" s="40"/>
      <c r="L40" s="40"/>
    </row>
    <row r="41" spans="2:17" ht="10.95" customHeight="1" x14ac:dyDescent="0.2">
      <c r="B41" s="32" t="s">
        <v>59</v>
      </c>
      <c r="C41" s="40"/>
      <c r="D41" s="40"/>
      <c r="E41" s="41">
        <f t="shared" si="2"/>
        <v>0</v>
      </c>
      <c r="F41" s="40"/>
      <c r="G41" s="40">
        <v>22.7</v>
      </c>
      <c r="H41" s="41">
        <f t="shared" si="3"/>
        <v>22.7</v>
      </c>
      <c r="I41" s="40"/>
      <c r="J41" s="40"/>
      <c r="K41" s="40"/>
      <c r="L41" s="40"/>
    </row>
    <row r="42" spans="2:17" ht="12.6" customHeight="1" x14ac:dyDescent="0.2">
      <c r="B42" s="37" t="s">
        <v>294</v>
      </c>
      <c r="C42" s="40"/>
      <c r="D42" s="40">
        <v>-0.1</v>
      </c>
      <c r="E42" s="41">
        <f t="shared" si="2"/>
        <v>-0.1</v>
      </c>
      <c r="F42" s="40"/>
      <c r="G42" s="40"/>
      <c r="H42" s="41">
        <f t="shared" si="3"/>
        <v>0</v>
      </c>
      <c r="I42" s="40"/>
      <c r="J42" s="40"/>
      <c r="K42" s="40"/>
      <c r="L42" s="40"/>
    </row>
    <row r="43" spans="2:17" ht="10.95" customHeight="1" x14ac:dyDescent="0.2">
      <c r="B43" s="42" t="s">
        <v>38</v>
      </c>
      <c r="C43" s="41">
        <f t="shared" ref="C43:L43" si="4">SUM(C30:C42)</f>
        <v>0</v>
      </c>
      <c r="D43" s="41">
        <f t="shared" si="4"/>
        <v>-12.799999999999999</v>
      </c>
      <c r="E43" s="41">
        <f t="shared" si="4"/>
        <v>-12.799999999999999</v>
      </c>
      <c r="F43" s="41">
        <f t="shared" si="4"/>
        <v>10.199999999999999</v>
      </c>
      <c r="G43" s="41">
        <f t="shared" si="4"/>
        <v>30.6</v>
      </c>
      <c r="H43" s="41">
        <f t="shared" si="4"/>
        <v>40.799999999999997</v>
      </c>
      <c r="I43" s="41">
        <f t="shared" si="4"/>
        <v>0</v>
      </c>
      <c r="J43" s="41">
        <f t="shared" si="4"/>
        <v>-4.5999999999999996</v>
      </c>
      <c r="K43" s="41">
        <f t="shared" si="4"/>
        <v>4.5999999999999996</v>
      </c>
      <c r="L43" s="41">
        <f t="shared" si="4"/>
        <v>0</v>
      </c>
    </row>
    <row r="44" spans="2:17" ht="11.25" customHeight="1" x14ac:dyDescent="0.2">
      <c r="B44" s="42"/>
      <c r="C44" s="41"/>
      <c r="D44" s="41"/>
      <c r="E44" s="41"/>
      <c r="F44" s="41">
        <f>+F43+C43+I43+K43</f>
        <v>14.799999999999999</v>
      </c>
      <c r="G44" s="41"/>
      <c r="H44" s="41">
        <f>+E43+H43</f>
        <v>28</v>
      </c>
      <c r="I44" s="41"/>
      <c r="J44" s="41"/>
      <c r="K44" s="41"/>
      <c r="L44" s="41"/>
      <c r="N44" s="46"/>
      <c r="Q44" s="46"/>
    </row>
    <row r="45" spans="2:17" ht="9" customHeight="1" x14ac:dyDescent="0.2">
      <c r="B45" s="61"/>
      <c r="C45" s="62"/>
      <c r="D45" s="62"/>
      <c r="E45" s="62"/>
      <c r="F45" s="62"/>
      <c r="G45" s="62"/>
      <c r="H45" s="62"/>
      <c r="I45" s="62"/>
      <c r="J45" s="62"/>
      <c r="K45" s="62"/>
      <c r="L45" s="62"/>
      <c r="N45" s="46"/>
      <c r="Q45" s="46"/>
    </row>
    <row r="46" spans="2:17" ht="34.200000000000003" customHeight="1" x14ac:dyDescent="0.2">
      <c r="B46" s="212" t="s">
        <v>190</v>
      </c>
      <c r="C46" s="212"/>
      <c r="D46" s="212"/>
      <c r="E46" s="212"/>
      <c r="F46" s="212"/>
      <c r="G46" s="212"/>
      <c r="H46" s="212"/>
      <c r="I46" s="212"/>
      <c r="J46" s="212"/>
      <c r="K46" s="212"/>
      <c r="L46" s="212"/>
    </row>
    <row r="47" spans="2:17" ht="9.6" customHeight="1" x14ac:dyDescent="0.2">
      <c r="B47" s="49"/>
      <c r="C47" s="50"/>
      <c r="D47" s="50"/>
      <c r="E47" s="50"/>
      <c r="F47" s="50"/>
      <c r="G47" s="50"/>
      <c r="H47" s="50"/>
      <c r="I47" s="50"/>
      <c r="J47" s="50"/>
      <c r="K47" s="50"/>
      <c r="L47" s="89" t="s">
        <v>40</v>
      </c>
    </row>
    <row r="48" spans="2:17" ht="12" customHeight="1" x14ac:dyDescent="0.2">
      <c r="B48" s="200" t="s">
        <v>25</v>
      </c>
      <c r="C48" s="208" t="s">
        <v>26</v>
      </c>
      <c r="D48" s="208"/>
      <c r="E48" s="208"/>
      <c r="F48" s="208" t="s">
        <v>27</v>
      </c>
      <c r="G48" s="208"/>
      <c r="H48" s="208"/>
      <c r="I48" s="208" t="s">
        <v>28</v>
      </c>
      <c r="J48" s="208"/>
      <c r="K48" s="208"/>
      <c r="L48" s="208"/>
    </row>
    <row r="49" spans="2:12" ht="12" customHeight="1" x14ac:dyDescent="0.2">
      <c r="B49" s="201"/>
      <c r="C49" s="200" t="s">
        <v>39</v>
      </c>
      <c r="D49" s="200" t="s">
        <v>31</v>
      </c>
      <c r="E49" s="203" t="s">
        <v>33</v>
      </c>
      <c r="F49" s="200" t="s">
        <v>32</v>
      </c>
      <c r="G49" s="200" t="s">
        <v>31</v>
      </c>
      <c r="H49" s="203" t="s">
        <v>33</v>
      </c>
      <c r="I49" s="206" t="s">
        <v>29</v>
      </c>
      <c r="J49" s="207"/>
      <c r="K49" s="208" t="s">
        <v>30</v>
      </c>
      <c r="L49" s="208"/>
    </row>
    <row r="50" spans="2:12" ht="12" customHeight="1" x14ac:dyDescent="0.2">
      <c r="B50" s="201"/>
      <c r="C50" s="201"/>
      <c r="D50" s="201"/>
      <c r="E50" s="204"/>
      <c r="F50" s="201"/>
      <c r="G50" s="201"/>
      <c r="H50" s="204"/>
      <c r="I50" s="209" t="s">
        <v>34</v>
      </c>
      <c r="J50" s="209" t="s">
        <v>35</v>
      </c>
      <c r="K50" s="211" t="s">
        <v>36</v>
      </c>
      <c r="L50" s="211" t="s">
        <v>37</v>
      </c>
    </row>
    <row r="51" spans="2:12" x14ac:dyDescent="0.2">
      <c r="B51" s="201"/>
      <c r="C51" s="201"/>
      <c r="D51" s="201"/>
      <c r="E51" s="204"/>
      <c r="F51" s="201"/>
      <c r="G51" s="201"/>
      <c r="H51" s="204"/>
      <c r="I51" s="210"/>
      <c r="J51" s="210"/>
      <c r="K51" s="211"/>
      <c r="L51" s="211"/>
    </row>
    <row r="52" spans="2:12" ht="10.95" customHeight="1" x14ac:dyDescent="0.2">
      <c r="B52" s="32" t="s">
        <v>60</v>
      </c>
      <c r="C52" s="39"/>
      <c r="D52" s="60">
        <v>-10</v>
      </c>
      <c r="E52" s="41">
        <f t="shared" ref="E52:E64" si="5">SUM(C52:D52)</f>
        <v>-10</v>
      </c>
      <c r="F52" s="39"/>
      <c r="G52" s="44"/>
      <c r="H52" s="45">
        <f t="shared" ref="H52:H68" si="6">+G52+F52</f>
        <v>0</v>
      </c>
      <c r="I52" s="39"/>
      <c r="J52" s="39"/>
      <c r="K52" s="39"/>
      <c r="L52" s="39"/>
    </row>
    <row r="53" spans="2:12" ht="10.95" customHeight="1" x14ac:dyDescent="0.2">
      <c r="B53" s="32" t="s">
        <v>65</v>
      </c>
      <c r="C53" s="39"/>
      <c r="D53" s="60">
        <v>-5.9</v>
      </c>
      <c r="E53" s="41">
        <f t="shared" si="5"/>
        <v>-5.9</v>
      </c>
      <c r="F53" s="39"/>
      <c r="G53" s="44"/>
      <c r="H53" s="45">
        <f t="shared" si="6"/>
        <v>0</v>
      </c>
      <c r="I53" s="39"/>
      <c r="J53" s="39"/>
      <c r="K53" s="39"/>
      <c r="L53" s="39"/>
    </row>
    <row r="54" spans="2:12" ht="10.95" customHeight="1" x14ac:dyDescent="0.2">
      <c r="B54" s="34" t="s">
        <v>151</v>
      </c>
      <c r="C54" s="39"/>
      <c r="D54" s="60">
        <v>-4.8</v>
      </c>
      <c r="E54" s="41">
        <f t="shared" si="5"/>
        <v>-4.8</v>
      </c>
      <c r="F54" s="40"/>
      <c r="G54" s="44"/>
      <c r="H54" s="45">
        <f t="shared" si="6"/>
        <v>0</v>
      </c>
      <c r="I54" s="40"/>
      <c r="J54" s="40"/>
      <c r="K54" s="40"/>
      <c r="L54" s="40"/>
    </row>
    <row r="55" spans="2:12" ht="11.25" customHeight="1" x14ac:dyDescent="0.2">
      <c r="B55" s="34" t="s">
        <v>157</v>
      </c>
      <c r="C55" s="39"/>
      <c r="D55" s="60">
        <v>-5.4</v>
      </c>
      <c r="E55" s="41">
        <f t="shared" si="5"/>
        <v>-5.4</v>
      </c>
      <c r="F55" s="40"/>
      <c r="G55" s="44"/>
      <c r="H55" s="45">
        <f t="shared" si="6"/>
        <v>0</v>
      </c>
      <c r="I55" s="40"/>
      <c r="J55" s="40"/>
      <c r="K55" s="40"/>
      <c r="L55" s="40"/>
    </row>
    <row r="56" spans="2:12" ht="11.25" customHeight="1" x14ac:dyDescent="0.2">
      <c r="B56" s="34" t="s">
        <v>49</v>
      </c>
      <c r="C56" s="39"/>
      <c r="D56" s="60"/>
      <c r="E56" s="41">
        <f t="shared" si="5"/>
        <v>0</v>
      </c>
      <c r="F56" s="40"/>
      <c r="G56" s="44">
        <v>4.5</v>
      </c>
      <c r="H56" s="45">
        <f t="shared" si="6"/>
        <v>4.5</v>
      </c>
      <c r="I56" s="40"/>
      <c r="J56" s="40"/>
      <c r="K56" s="40"/>
      <c r="L56" s="40"/>
    </row>
    <row r="57" spans="2:12" ht="11.25" customHeight="1" x14ac:dyDescent="0.2">
      <c r="B57" s="37" t="s">
        <v>66</v>
      </c>
      <c r="C57" s="39"/>
      <c r="D57" s="40">
        <v>-1.5</v>
      </c>
      <c r="E57" s="41">
        <f t="shared" si="5"/>
        <v>-1.5</v>
      </c>
      <c r="F57" s="40"/>
      <c r="G57" s="44"/>
      <c r="H57" s="45">
        <f t="shared" si="6"/>
        <v>0</v>
      </c>
      <c r="I57" s="40"/>
      <c r="J57" s="40"/>
      <c r="K57" s="40"/>
      <c r="L57" s="40"/>
    </row>
    <row r="58" spans="2:12" x14ac:dyDescent="0.2">
      <c r="B58" s="33" t="s">
        <v>56</v>
      </c>
      <c r="C58" s="39"/>
      <c r="D58" s="40">
        <v>-0.2</v>
      </c>
      <c r="E58" s="41">
        <f t="shared" si="5"/>
        <v>-0.2</v>
      </c>
      <c r="F58" s="40"/>
      <c r="G58" s="44"/>
      <c r="H58" s="45">
        <f t="shared" si="6"/>
        <v>0</v>
      </c>
      <c r="I58" s="40"/>
      <c r="J58" s="40"/>
      <c r="K58" s="40"/>
      <c r="L58" s="40"/>
    </row>
    <row r="59" spans="2:12" ht="22.2" customHeight="1" x14ac:dyDescent="0.2">
      <c r="B59" s="34" t="s">
        <v>55</v>
      </c>
      <c r="C59" s="39"/>
      <c r="D59" s="40">
        <v>-1.9</v>
      </c>
      <c r="E59" s="41">
        <f t="shared" si="5"/>
        <v>-1.9</v>
      </c>
      <c r="F59" s="40"/>
      <c r="G59" s="44"/>
      <c r="H59" s="45">
        <f t="shared" si="6"/>
        <v>0</v>
      </c>
      <c r="I59" s="40"/>
      <c r="J59" s="40"/>
      <c r="K59" s="40"/>
      <c r="L59" s="40"/>
    </row>
    <row r="60" spans="2:12" x14ac:dyDescent="0.2">
      <c r="B60" s="34" t="s">
        <v>67</v>
      </c>
      <c r="C60" s="39"/>
      <c r="D60" s="40">
        <v>-1</v>
      </c>
      <c r="E60" s="41">
        <f t="shared" si="5"/>
        <v>-1</v>
      </c>
      <c r="F60" s="40"/>
      <c r="G60" s="44"/>
      <c r="H60" s="45">
        <f t="shared" si="6"/>
        <v>0</v>
      </c>
      <c r="I60" s="40"/>
      <c r="J60" s="40"/>
      <c r="K60" s="40"/>
      <c r="L60" s="40"/>
    </row>
    <row r="61" spans="2:12" x14ac:dyDescent="0.2">
      <c r="B61" s="34" t="s">
        <v>71</v>
      </c>
      <c r="C61" s="39"/>
      <c r="D61" s="40"/>
      <c r="E61" s="41">
        <f t="shared" si="5"/>
        <v>0</v>
      </c>
      <c r="F61" s="40"/>
      <c r="G61" s="44">
        <v>3</v>
      </c>
      <c r="H61" s="45">
        <f t="shared" si="6"/>
        <v>3</v>
      </c>
      <c r="I61" s="40"/>
      <c r="J61" s="40"/>
      <c r="K61" s="40"/>
      <c r="L61" s="40"/>
    </row>
    <row r="62" spans="2:12" x14ac:dyDescent="0.2">
      <c r="B62" s="34" t="s">
        <v>50</v>
      </c>
      <c r="C62" s="39"/>
      <c r="D62" s="40">
        <v>-0.3</v>
      </c>
      <c r="E62" s="41">
        <f t="shared" si="5"/>
        <v>-0.3</v>
      </c>
      <c r="F62" s="40"/>
      <c r="G62" s="44"/>
      <c r="H62" s="45">
        <f t="shared" si="6"/>
        <v>0</v>
      </c>
      <c r="I62" s="40"/>
      <c r="J62" s="40"/>
      <c r="K62" s="40"/>
      <c r="L62" s="40"/>
    </row>
    <row r="63" spans="2:12" ht="12" customHeight="1" x14ac:dyDescent="0.2">
      <c r="B63" s="34" t="s">
        <v>51</v>
      </c>
      <c r="C63" s="39"/>
      <c r="D63" s="40"/>
      <c r="E63" s="41">
        <f t="shared" si="5"/>
        <v>0</v>
      </c>
      <c r="F63" s="40"/>
      <c r="G63" s="44">
        <v>4</v>
      </c>
      <c r="H63" s="45">
        <f t="shared" si="6"/>
        <v>4</v>
      </c>
      <c r="I63" s="40"/>
      <c r="J63" s="40"/>
      <c r="K63" s="40"/>
      <c r="L63" s="40"/>
    </row>
    <row r="64" spans="2:12" ht="11.25" customHeight="1" x14ac:dyDescent="0.2">
      <c r="B64" s="35" t="s">
        <v>52</v>
      </c>
      <c r="C64" s="39"/>
      <c r="D64" s="40"/>
      <c r="E64" s="41">
        <f t="shared" si="5"/>
        <v>0</v>
      </c>
      <c r="F64" s="39"/>
      <c r="G64" s="44">
        <v>0.1</v>
      </c>
      <c r="H64" s="45">
        <f t="shared" si="6"/>
        <v>0.1</v>
      </c>
      <c r="I64" s="39"/>
      <c r="J64" s="39"/>
      <c r="K64" s="39"/>
      <c r="L64" s="39"/>
    </row>
    <row r="65" spans="2:12" x14ac:dyDescent="0.2">
      <c r="B65" s="32" t="s">
        <v>293</v>
      </c>
      <c r="C65" s="39"/>
      <c r="D65" s="40"/>
      <c r="E65" s="41"/>
      <c r="F65" s="40"/>
      <c r="G65" s="44">
        <v>3</v>
      </c>
      <c r="H65" s="45">
        <f t="shared" si="6"/>
        <v>3</v>
      </c>
      <c r="I65" s="40"/>
      <c r="J65" s="40"/>
      <c r="K65" s="40"/>
      <c r="L65" s="40"/>
    </row>
    <row r="66" spans="2:12" x14ac:dyDescent="0.2">
      <c r="B66" s="32" t="s">
        <v>62</v>
      </c>
      <c r="C66" s="39"/>
      <c r="D66" s="40"/>
      <c r="E66" s="41">
        <f>SUM(C66:D66)</f>
        <v>0</v>
      </c>
      <c r="F66" s="40"/>
      <c r="G66" s="44">
        <v>2</v>
      </c>
      <c r="H66" s="45">
        <f t="shared" si="6"/>
        <v>2</v>
      </c>
      <c r="I66" s="40"/>
      <c r="J66" s="40"/>
      <c r="K66" s="40"/>
      <c r="L66" s="40"/>
    </row>
    <row r="67" spans="2:12" x14ac:dyDescent="0.2">
      <c r="B67" s="32" t="s">
        <v>14</v>
      </c>
      <c r="C67" s="39"/>
      <c r="D67" s="40"/>
      <c r="E67" s="41">
        <f>SUM(C67:D67)</f>
        <v>0</v>
      </c>
      <c r="F67" s="40">
        <v>32.5</v>
      </c>
      <c r="G67" s="40">
        <v>0.5</v>
      </c>
      <c r="H67" s="45">
        <f t="shared" si="6"/>
        <v>33</v>
      </c>
      <c r="I67" s="40"/>
      <c r="J67" s="40"/>
      <c r="K67" s="40"/>
      <c r="L67" s="40"/>
    </row>
    <row r="68" spans="2:12" x14ac:dyDescent="0.2">
      <c r="B68" s="32" t="s">
        <v>63</v>
      </c>
      <c r="C68" s="40"/>
      <c r="D68" s="40"/>
      <c r="E68" s="41">
        <f>SUM(C68:D68)</f>
        <v>0</v>
      </c>
      <c r="F68" s="40"/>
      <c r="G68" s="40">
        <v>17</v>
      </c>
      <c r="H68" s="45">
        <f t="shared" si="6"/>
        <v>17</v>
      </c>
      <c r="I68" s="40"/>
      <c r="J68" s="40"/>
      <c r="K68" s="40"/>
      <c r="L68" s="40"/>
    </row>
    <row r="69" spans="2:12" s="48" customFormat="1" ht="11.7" customHeight="1" x14ac:dyDescent="0.2">
      <c r="B69" s="42" t="s">
        <v>38</v>
      </c>
      <c r="C69" s="41">
        <f t="shared" ref="C69:L69" si="7">SUM(C52:C68)</f>
        <v>0</v>
      </c>
      <c r="D69" s="41">
        <f t="shared" si="7"/>
        <v>-31</v>
      </c>
      <c r="E69" s="41">
        <f t="shared" si="7"/>
        <v>-31</v>
      </c>
      <c r="F69" s="41">
        <f t="shared" si="7"/>
        <v>32.5</v>
      </c>
      <c r="G69" s="41">
        <f t="shared" si="7"/>
        <v>34.1</v>
      </c>
      <c r="H69" s="41">
        <f t="shared" si="7"/>
        <v>66.599999999999994</v>
      </c>
      <c r="I69" s="41">
        <f t="shared" si="7"/>
        <v>0</v>
      </c>
      <c r="J69" s="41">
        <f t="shared" si="7"/>
        <v>0</v>
      </c>
      <c r="K69" s="41">
        <f t="shared" si="7"/>
        <v>0</v>
      </c>
      <c r="L69" s="41">
        <f t="shared" si="7"/>
        <v>0</v>
      </c>
    </row>
    <row r="70" spans="2:12" ht="11.25" customHeight="1" x14ac:dyDescent="0.2">
      <c r="B70" s="51"/>
      <c r="C70" s="40"/>
      <c r="D70" s="40"/>
      <c r="E70" s="41"/>
      <c r="F70" s="41">
        <f>+F69+C69+I69+K69</f>
        <v>32.5</v>
      </c>
      <c r="G70" s="40"/>
      <c r="H70" s="41">
        <f>+E69+H69</f>
        <v>35.599999999999994</v>
      </c>
      <c r="I70" s="40"/>
      <c r="J70" s="40"/>
      <c r="K70" s="41"/>
      <c r="L70" s="40"/>
    </row>
    <row r="71" spans="2:12" x14ac:dyDescent="0.2">
      <c r="E71" s="36"/>
      <c r="K71" s="52"/>
    </row>
    <row r="72" spans="2:12" x14ac:dyDescent="0.2">
      <c r="F72" s="46"/>
      <c r="J72" s="36"/>
    </row>
  </sheetData>
  <mergeCells count="53">
    <mergeCell ref="G5:G7"/>
    <mergeCell ref="I6:I7"/>
    <mergeCell ref="E5:E7"/>
    <mergeCell ref="H5:H7"/>
    <mergeCell ref="I5:J5"/>
    <mergeCell ref="Q2:AD2"/>
    <mergeCell ref="K6:K7"/>
    <mergeCell ref="F49:F51"/>
    <mergeCell ref="G49:G51"/>
    <mergeCell ref="K49:L49"/>
    <mergeCell ref="I50:I51"/>
    <mergeCell ref="F48:H48"/>
    <mergeCell ref="I48:L48"/>
    <mergeCell ref="K50:K51"/>
    <mergeCell ref="L50:L51"/>
    <mergeCell ref="B48:B51"/>
    <mergeCell ref="B4:B7"/>
    <mergeCell ref="C4:E4"/>
    <mergeCell ref="F4:H4"/>
    <mergeCell ref="I4:L4"/>
    <mergeCell ref="C5:C7"/>
    <mergeCell ref="D5:D7"/>
    <mergeCell ref="F5:F7"/>
    <mergeCell ref="I49:J49"/>
    <mergeCell ref="B24:L24"/>
    <mergeCell ref="E1:L1"/>
    <mergeCell ref="B2:L2"/>
    <mergeCell ref="E49:E51"/>
    <mergeCell ref="K5:L5"/>
    <mergeCell ref="J50:J51"/>
    <mergeCell ref="C49:C51"/>
    <mergeCell ref="D49:D51"/>
    <mergeCell ref="J6:J7"/>
    <mergeCell ref="L6:L7"/>
    <mergeCell ref="H49:H51"/>
    <mergeCell ref="C48:E48"/>
    <mergeCell ref="B46:L46"/>
    <mergeCell ref="B26:B29"/>
    <mergeCell ref="C26:E26"/>
    <mergeCell ref="F26:H26"/>
    <mergeCell ref="I26:L26"/>
    <mergeCell ref="C27:C29"/>
    <mergeCell ref="D27:D29"/>
    <mergeCell ref="E27:E29"/>
    <mergeCell ref="F27:F29"/>
    <mergeCell ref="G27:G29"/>
    <mergeCell ref="H27:H29"/>
    <mergeCell ref="I27:J27"/>
    <mergeCell ref="K27:L27"/>
    <mergeCell ref="I28:I29"/>
    <mergeCell ref="J28:J29"/>
    <mergeCell ref="K28:K29"/>
    <mergeCell ref="L28:L29"/>
  </mergeCells>
  <pageMargins left="0.78740157480314965" right="0" top="0.19685039370078741" bottom="0" header="0" footer="0"/>
  <pageSetup paperSize="9" orientation="portrait" blackAndWhite="1" r:id="rId1"/>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Darbalapiai</vt:lpstr>
      </vt:variant>
      <vt:variant>
        <vt:i4>6</vt:i4>
      </vt:variant>
      <vt:variant>
        <vt:lpstr>Įvardinti diapazonai</vt:lpstr>
      </vt:variant>
      <vt:variant>
        <vt:i4>9</vt:i4>
      </vt:variant>
    </vt:vector>
  </HeadingPairs>
  <TitlesOfParts>
    <vt:vector size="15" baseType="lpstr">
      <vt:lpstr>1</vt:lpstr>
      <vt:lpstr>2</vt:lpstr>
      <vt:lpstr>3</vt:lpstr>
      <vt:lpstr>4</vt:lpstr>
      <vt:lpstr>5</vt:lpstr>
      <vt:lpstr>6</vt:lpstr>
      <vt:lpstr>'1'!Print_Area</vt:lpstr>
      <vt:lpstr>'2'!Print_Area</vt:lpstr>
      <vt:lpstr>'3'!Print_Area</vt:lpstr>
      <vt:lpstr>'4'!Print_Area</vt:lpstr>
      <vt:lpstr>'6'!Print_Area</vt:lpstr>
      <vt:lpstr>'1'!Print_Titles</vt:lpstr>
      <vt:lpstr>'2'!Print_Titles</vt:lpstr>
      <vt:lpstr>'3'!Print_Titles</vt:lpstr>
      <vt:lpstr>'4'!Print_Titles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V.Sirvaitiene</dc:creator>
  <cp:lastModifiedBy>Vartotoja</cp:lastModifiedBy>
  <cp:lastPrinted>2022-11-14T13:58:15Z</cp:lastPrinted>
  <dcterms:created xsi:type="dcterms:W3CDTF">1996-10-14T23:33:28Z</dcterms:created>
  <dcterms:modified xsi:type="dcterms:W3CDTF">2022-11-14T14:15:20Z</dcterms:modified>
</cp:coreProperties>
</file>