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C:\Users\Vartotoja\Desktop\44 POSĖDIS\SP\TAIS\"/>
    </mc:Choice>
  </mc:AlternateContent>
  <bookViews>
    <workbookView xWindow="0" yWindow="0" windowWidth="19200" windowHeight="7248" tabRatio="897"/>
  </bookViews>
  <sheets>
    <sheet name="1" sheetId="55" r:id="rId1"/>
    <sheet name="2" sheetId="52" r:id="rId2"/>
    <sheet name="3" sheetId="53" r:id="rId3"/>
    <sheet name="4" sheetId="54" r:id="rId4"/>
  </sheets>
  <definedNames>
    <definedName name="_xlnm.Print_Area" localSheetId="0">'1'!$A$1:$F$109</definedName>
    <definedName name="_xlnm.Print_Area" localSheetId="1">'2'!$A$1:$H$46</definedName>
    <definedName name="_xlnm.Print_Area" localSheetId="2">'3'!$A$1:$H$44</definedName>
    <definedName name="_xlnm.Print_Area" localSheetId="3">'4'!$A$1:$H$26</definedName>
    <definedName name="_xlnm.Print_Titles" localSheetId="0">'1'!$5:$5</definedName>
    <definedName name="_xlnm.Print_Titles" localSheetId="1">'2'!$5:$7</definedName>
    <definedName name="_xlnm.Print_Titles" localSheetId="2">'3'!$5:$7</definedName>
    <definedName name="_xlnm.Print_Titles" localSheetId="3">'4'!$5:$7</definedName>
  </definedNames>
  <calcPr calcId="152511" fullCalcOnLoad="1"/>
  <extLst>
    <ext xmlns:x14="http://schemas.microsoft.com/office/spreadsheetml/2009/9/main" uri="{79F54976-1DA5-4618-B147-4CDE4B953A38}">
      <x14:workbookPr/>
    </ext>
  </extLst>
</workbook>
</file>

<file path=xl/calcChain.xml><?xml version="1.0" encoding="utf-8"?>
<calcChain xmlns="http://purl.oclc.org/ooxml/spreadsheetml/main">
  <c r="C109" i="55" l="1"/>
  <c r="C98" i="55"/>
  <c r="C96" i="55"/>
  <c r="C15" i="55"/>
  <c r="C48" i="55"/>
  <c r="C67" i="55"/>
  <c r="D29" i="53"/>
  <c r="F29" i="53" s="1"/>
  <c r="D28" i="53"/>
  <c r="D24" i="53"/>
  <c r="D23" i="53"/>
  <c r="D22" i="53"/>
  <c r="D18" i="53"/>
  <c r="D17" i="53"/>
  <c r="D16" i="53"/>
  <c r="D15" i="53"/>
  <c r="D14" i="53" s="1"/>
  <c r="D13" i="53" s="1"/>
  <c r="D38" i="52"/>
  <c r="F42" i="52"/>
  <c r="E32" i="52"/>
  <c r="G32" i="52"/>
  <c r="F37" i="52"/>
  <c r="E44" i="52"/>
  <c r="E43" i="52" s="1"/>
  <c r="F35" i="52"/>
  <c r="F34" i="52" s="1"/>
  <c r="F33" i="52" s="1"/>
  <c r="D34" i="52"/>
  <c r="D32" i="52" s="1"/>
  <c r="D33" i="52"/>
  <c r="E14" i="52"/>
  <c r="E11" i="52" s="1"/>
  <c r="G14" i="52"/>
  <c r="G11" i="52"/>
  <c r="G8" i="52" s="1"/>
  <c r="D14" i="52"/>
  <c r="F20" i="52"/>
  <c r="F21" i="52"/>
  <c r="F22" i="52"/>
  <c r="F23" i="52"/>
  <c r="F24" i="52"/>
  <c r="F25" i="52"/>
  <c r="F26" i="52"/>
  <c r="F17" i="52"/>
  <c r="F18" i="52"/>
  <c r="F16" i="52"/>
  <c r="E24" i="54"/>
  <c r="E23" i="54" s="1"/>
  <c r="G24" i="54"/>
  <c r="G23" i="54" s="1"/>
  <c r="D24" i="54"/>
  <c r="D23" i="54" s="1"/>
  <c r="E13" i="54"/>
  <c r="E12" i="54" s="1"/>
  <c r="G13" i="54"/>
  <c r="G12" i="54" s="1"/>
  <c r="D13" i="54"/>
  <c r="D12" i="54" s="1"/>
  <c r="E21" i="54"/>
  <c r="G21" i="54"/>
  <c r="D21" i="54"/>
  <c r="E19" i="54"/>
  <c r="G19" i="54"/>
  <c r="D19" i="54"/>
  <c r="F16" i="54"/>
  <c r="F17" i="54"/>
  <c r="F18" i="54"/>
  <c r="E10" i="54"/>
  <c r="E9" i="54" s="1"/>
  <c r="G10" i="54"/>
  <c r="G9" i="54" s="1"/>
  <c r="D10" i="54"/>
  <c r="D9" i="54"/>
  <c r="F11" i="54"/>
  <c r="F10" i="54"/>
  <c r="F9" i="54" s="1"/>
  <c r="F14" i="54"/>
  <c r="G33" i="53"/>
  <c r="E43" i="53"/>
  <c r="G43" i="53"/>
  <c r="D43" i="53"/>
  <c r="E41" i="53"/>
  <c r="G41" i="53"/>
  <c r="D41" i="53"/>
  <c r="E39" i="53"/>
  <c r="G39" i="53"/>
  <c r="D39" i="53"/>
  <c r="E37" i="53"/>
  <c r="G37" i="53"/>
  <c r="D37" i="53"/>
  <c r="E35" i="53"/>
  <c r="G35" i="53"/>
  <c r="G32" i="53"/>
  <c r="D35" i="53"/>
  <c r="F16" i="53"/>
  <c r="F17" i="53"/>
  <c r="F19" i="53"/>
  <c r="F20" i="53"/>
  <c r="F21" i="53"/>
  <c r="F22" i="53"/>
  <c r="F23" i="53"/>
  <c r="F24" i="53"/>
  <c r="F25" i="53"/>
  <c r="F26" i="53"/>
  <c r="F27" i="53"/>
  <c r="F28" i="53"/>
  <c r="F30" i="53"/>
  <c r="F31" i="53"/>
  <c r="F34" i="53"/>
  <c r="F33" i="53"/>
  <c r="F36" i="53"/>
  <c r="F35" i="53" s="1"/>
  <c r="F38" i="53"/>
  <c r="F37" i="53"/>
  <c r="G44" i="52"/>
  <c r="G43" i="52"/>
  <c r="D44" i="52"/>
  <c r="D43" i="52"/>
  <c r="E39" i="52"/>
  <c r="E38" i="52" s="1"/>
  <c r="G39" i="52"/>
  <c r="G38" i="52" s="1"/>
  <c r="D39" i="52"/>
  <c r="E27" i="52"/>
  <c r="G27" i="52"/>
  <c r="D29" i="52"/>
  <c r="D28" i="52" s="1"/>
  <c r="D27" i="52" s="1"/>
  <c r="F30" i="52"/>
  <c r="F31" i="52"/>
  <c r="F19" i="52"/>
  <c r="D12" i="52"/>
  <c r="F12" i="52" s="1"/>
  <c r="F11" i="52" s="1"/>
  <c r="E77" i="55"/>
  <c r="E78" i="55"/>
  <c r="E79" i="55"/>
  <c r="D75" i="55"/>
  <c r="E75" i="55"/>
  <c r="D108" i="55"/>
  <c r="E108" i="55"/>
  <c r="D107" i="55"/>
  <c r="D106" i="55"/>
  <c r="E106" i="55" s="1"/>
  <c r="D100" i="55"/>
  <c r="D99" i="55" s="1"/>
  <c r="D97" i="55"/>
  <c r="D90" i="55"/>
  <c r="D89" i="55"/>
  <c r="E89" i="55" s="1"/>
  <c r="D88" i="55"/>
  <c r="D87" i="55"/>
  <c r="D86" i="55" s="1"/>
  <c r="D81" i="55"/>
  <c r="D80" i="55" s="1"/>
  <c r="D76" i="55"/>
  <c r="E76" i="55"/>
  <c r="D73" i="55"/>
  <c r="E73" i="55" s="1"/>
  <c r="D71" i="55"/>
  <c r="D70" i="55"/>
  <c r="D67" i="55"/>
  <c r="E67" i="55" s="1"/>
  <c r="D62" i="55"/>
  <c r="E62" i="55" s="1"/>
  <c r="D59" i="55"/>
  <c r="D53" i="55"/>
  <c r="D48" i="55" s="1"/>
  <c r="E48" i="55" s="1"/>
  <c r="E53" i="55"/>
  <c r="D46" i="55"/>
  <c r="E46" i="55" s="1"/>
  <c r="D45" i="55"/>
  <c r="D28" i="55"/>
  <c r="E28" i="55" s="1"/>
  <c r="D26" i="55"/>
  <c r="D25" i="55"/>
  <c r="D24" i="55"/>
  <c r="E24" i="55" s="1"/>
  <c r="D23" i="55"/>
  <c r="D18" i="55"/>
  <c r="E18" i="55"/>
  <c r="D17" i="55"/>
  <c r="E17" i="55" s="1"/>
  <c r="D13" i="55"/>
  <c r="D12" i="55"/>
  <c r="D9" i="55" s="1"/>
  <c r="D7" i="55"/>
  <c r="E7" i="55"/>
  <c r="F40" i="53"/>
  <c r="F39" i="53" s="1"/>
  <c r="F42" i="53"/>
  <c r="F41" i="53"/>
  <c r="F44" i="53"/>
  <c r="F43" i="53" s="1"/>
  <c r="E33" i="53"/>
  <c r="E32" i="53"/>
  <c r="E12" i="53" s="1"/>
  <c r="D33" i="53"/>
  <c r="D32" i="53" s="1"/>
  <c r="E14" i="53"/>
  <c r="E13" i="53"/>
  <c r="G14" i="53"/>
  <c r="G13" i="53" s="1"/>
  <c r="G12" i="53" s="1"/>
  <c r="E87" i="55"/>
  <c r="E26" i="55"/>
  <c r="F15" i="52"/>
  <c r="F14" i="52"/>
  <c r="F36" i="52"/>
  <c r="F32" i="52" s="1"/>
  <c r="F46" i="52"/>
  <c r="F41" i="52"/>
  <c r="F40" i="52"/>
  <c r="F39" i="52" s="1"/>
  <c r="F38" i="52" s="1"/>
  <c r="F13" i="52"/>
  <c r="E13" i="55"/>
  <c r="E105" i="55"/>
  <c r="E104" i="55"/>
  <c r="E103" i="55"/>
  <c r="E102" i="55"/>
  <c r="E101" i="55"/>
  <c r="E95" i="55"/>
  <c r="E94" i="55"/>
  <c r="E93" i="55"/>
  <c r="E92" i="55"/>
  <c r="E90" i="55" s="1"/>
  <c r="E91" i="55"/>
  <c r="E85" i="55"/>
  <c r="E84" i="55"/>
  <c r="E81" i="55" s="1"/>
  <c r="E83" i="55"/>
  <c r="E82" i="55"/>
  <c r="E74" i="55"/>
  <c r="E72" i="55"/>
  <c r="E69" i="55"/>
  <c r="E68" i="55"/>
  <c r="E66" i="55"/>
  <c r="E65" i="55"/>
  <c r="E64" i="55"/>
  <c r="E63" i="55"/>
  <c r="E61" i="55"/>
  <c r="E60" i="55"/>
  <c r="E58" i="55"/>
  <c r="E57" i="55"/>
  <c r="E56" i="55"/>
  <c r="E55" i="55"/>
  <c r="E54" i="55"/>
  <c r="E52" i="55"/>
  <c r="E51" i="55"/>
  <c r="E50" i="55"/>
  <c r="E49" i="55"/>
  <c r="E47" i="55"/>
  <c r="E44" i="55"/>
  <c r="E43" i="55"/>
  <c r="E42" i="55"/>
  <c r="E41" i="55"/>
  <c r="E40" i="55"/>
  <c r="E39" i="55"/>
  <c r="E38" i="55"/>
  <c r="E37" i="55"/>
  <c r="E36" i="55"/>
  <c r="E35" i="55"/>
  <c r="E34" i="55"/>
  <c r="E33" i="55"/>
  <c r="E32" i="55"/>
  <c r="E31" i="55"/>
  <c r="E30" i="55"/>
  <c r="E29" i="55"/>
  <c r="E27" i="55"/>
  <c r="E23" i="55"/>
  <c r="E22" i="55"/>
  <c r="E21" i="55"/>
  <c r="E14" i="55"/>
  <c r="E12" i="55"/>
  <c r="E11" i="55"/>
  <c r="E10" i="55"/>
  <c r="E8" i="55"/>
  <c r="F22" i="54"/>
  <c r="F21" i="54"/>
  <c r="F25" i="54"/>
  <c r="F24" i="54" s="1"/>
  <c r="F23" i="54" s="1"/>
  <c r="F26" i="54"/>
  <c r="F10" i="52"/>
  <c r="F9" i="52" s="1"/>
  <c r="E9" i="52"/>
  <c r="G9" i="52"/>
  <c r="E10" i="53"/>
  <c r="E9" i="53" s="1"/>
  <c r="E8" i="53" s="1"/>
  <c r="G10" i="53"/>
  <c r="G9" i="53"/>
  <c r="G8" i="53" s="1"/>
  <c r="D10" i="53"/>
  <c r="F11" i="53"/>
  <c r="F10" i="53"/>
  <c r="F9" i="53" s="1"/>
  <c r="F8" i="53" s="1"/>
  <c r="F45" i="52"/>
  <c r="F44" i="52"/>
  <c r="F20" i="54"/>
  <c r="F19" i="54" s="1"/>
  <c r="F15" i="54"/>
  <c r="F13" i="54"/>
  <c r="F12" i="54" s="1"/>
  <c r="D9" i="52"/>
  <c r="F15" i="53"/>
  <c r="F14" i="53" s="1"/>
  <c r="F13" i="53" s="1"/>
  <c r="D9" i="53"/>
  <c r="D8" i="53" s="1"/>
  <c r="E25" i="55"/>
  <c r="E59" i="55"/>
  <c r="E97" i="55"/>
  <c r="E45" i="55"/>
  <c r="E70" i="55"/>
  <c r="E107" i="55"/>
  <c r="E71" i="55"/>
  <c r="E88" i="55"/>
  <c r="E86" i="55" s="1"/>
  <c r="F29" i="52"/>
  <c r="F28" i="52" s="1"/>
  <c r="F27" i="52" s="1"/>
  <c r="F43" i="52"/>
  <c r="F18" i="53"/>
  <c r="F8" i="54" l="1"/>
  <c r="G8" i="54"/>
  <c r="D12" i="53"/>
  <c r="E9" i="55"/>
  <c r="D6" i="55"/>
  <c r="F8" i="52"/>
  <c r="E80" i="55"/>
  <c r="E8" i="54"/>
  <c r="F12" i="53"/>
  <c r="F32" i="53"/>
  <c r="D8" i="54"/>
  <c r="E8" i="52"/>
  <c r="D11" i="52"/>
  <c r="D8" i="52" s="1"/>
  <c r="D16" i="55"/>
  <c r="E16" i="55" s="1"/>
  <c r="E100" i="55"/>
  <c r="E99" i="55" s="1"/>
  <c r="D20" i="55"/>
  <c r="E20" i="55" l="1"/>
  <c r="D19" i="55"/>
  <c r="E6" i="55"/>
  <c r="D15" i="55" l="1"/>
  <c r="E19" i="55"/>
  <c r="E15" i="55" l="1"/>
  <c r="E96" i="55" s="1"/>
  <c r="E98" i="55" s="1"/>
  <c r="E109" i="55" s="1"/>
  <c r="D96" i="55"/>
  <c r="D98" i="55" s="1"/>
  <c r="D109" i="55" s="1"/>
</calcChain>
</file>

<file path=xl/sharedStrings.xml><?xml version="1.0" encoding="utf-8"?>
<sst xmlns="http://purl.oclc.org/ooxml/spreadsheetml/main" count="366" uniqueCount="300">
  <si>
    <t>Eil. Nr.</t>
  </si>
  <si>
    <t>Asignavimų valdytojas</t>
  </si>
  <si>
    <t>Programos kodas</t>
  </si>
  <si>
    <t>Pastabos</t>
  </si>
  <si>
    <t xml:space="preserve">Pakeitimai </t>
  </si>
  <si>
    <t xml:space="preserve">    (+)</t>
  </si>
  <si>
    <t xml:space="preserve">   ( - )</t>
  </si>
  <si>
    <t>Skirtu- mas</t>
  </si>
  <si>
    <t>iš jų darbo užmokesčiui (+,-)</t>
  </si>
  <si>
    <t>Paaiškinamoji lentelė Nr. 2</t>
  </si>
  <si>
    <t>01</t>
  </si>
  <si>
    <t>ŠVIETIMAS IR UGDYMAS</t>
  </si>
  <si>
    <t>03</t>
  </si>
  <si>
    <t>SOCIALINĖS APSAUGOS PLĖTOJIMAS</t>
  </si>
  <si>
    <t>Josvainių socialinis ir ugdymo centras</t>
  </si>
  <si>
    <t>Kėdainių rajono savivaldybės administracijos Kėdainių miesto seniūnija</t>
  </si>
  <si>
    <t>07</t>
  </si>
  <si>
    <t>INFRASTRUKTŪROS OBJEKTŲ  PRIEŽIŪRA IR PLĖTRA</t>
  </si>
  <si>
    <t>Biudžeto patikslinimo 7 priedas</t>
  </si>
  <si>
    <t xml:space="preserve">Kėdainių rajono savivaldybės administracija </t>
  </si>
  <si>
    <t>Paaiškinamoji lentelė Nr. 3</t>
  </si>
  <si>
    <t>Paaiškinamoji lentelė Nr. 4</t>
  </si>
  <si>
    <t>(tūkst. Eur)</t>
  </si>
  <si>
    <t>Biudžeto patikslinimo 3 priedas</t>
  </si>
  <si>
    <t>08</t>
  </si>
  <si>
    <t>APLINKOS APSAUGA</t>
  </si>
  <si>
    <t>Kėdainių r. Akademijos gimnazija</t>
  </si>
  <si>
    <t>Kėdainių „Atžalyno“ gimnazija</t>
  </si>
  <si>
    <t>Kėdainių r. Labūnavos pagrindinė mokykla</t>
  </si>
  <si>
    <t>Lietuvos sporto universiteto Kėdainių „Aušros“ progimnazija</t>
  </si>
  <si>
    <t>Kėdainių r. Šėtos  gimnazija</t>
  </si>
  <si>
    <t>Kėdainių bendruomenės socialinis centras</t>
  </si>
  <si>
    <t>Kėdainių lopšelis-darželis „Puriena“</t>
  </si>
  <si>
    <t>Šėtos socialinis ir ugdymo  centras</t>
  </si>
  <si>
    <t>Kėdainių lopšelis-darželis „Varpelis“</t>
  </si>
  <si>
    <t>Kėdainių r. Krakių Mikalojaus Katkaus gimnazija</t>
  </si>
  <si>
    <t>Kėdainių „Ryto“ progimnazija</t>
  </si>
  <si>
    <t>Kėdainių Juozo Paukštelio progimnazija</t>
  </si>
  <si>
    <t>Kėdainių rajono savivaldybės administracijos Josvainių seniūnija</t>
  </si>
  <si>
    <t>Kėdainių rajono savivaldybės administracijos Pelėdnagių seniūnija</t>
  </si>
  <si>
    <t>02</t>
  </si>
  <si>
    <t>SVEIKATOS APSAUGA</t>
  </si>
  <si>
    <t>Biudžeto patikslinimo 8 priedas</t>
  </si>
  <si>
    <t>Socialinių išmokų ir kompensacijų skaičiavimas ir mokėjimas</t>
  </si>
  <si>
    <t>Kėdainių r. Josvainių gimnazija</t>
  </si>
  <si>
    <t>11</t>
  </si>
  <si>
    <t>SAVIVALDYBĖS VALDYMO TOBULINIMAS</t>
  </si>
  <si>
    <t xml:space="preserve">             Pajamų pavadinimas</t>
  </si>
  <si>
    <t xml:space="preserve">Gyventojų pajamų mokestis </t>
  </si>
  <si>
    <t>Žemės mokestis</t>
  </si>
  <si>
    <t>Paveldimo turto mokestis</t>
  </si>
  <si>
    <t>Mokestis už aplinkos teršimą</t>
  </si>
  <si>
    <t>Valstybės rinkliava</t>
  </si>
  <si>
    <t xml:space="preserve">Nuomos mokestis už valstybinę žemę ir valstybinio vidaus  vandenų fondo vandens telkinius  </t>
  </si>
  <si>
    <t>Dividendai</t>
  </si>
  <si>
    <t>Pajamos už ilgalaikio ir trumpalaikio materialiojo turto nuomą</t>
  </si>
  <si>
    <t>Pajamos už prekes ir paslaugas</t>
  </si>
  <si>
    <t xml:space="preserve">Įmokos už išlaikymą švietimo, socialinės apsaugos ir kitose  įstaigose </t>
  </si>
  <si>
    <t>Pajamos iš baudų ir konfiskacijos</t>
  </si>
  <si>
    <t>Kitos neišvardytos pajamos</t>
  </si>
  <si>
    <t>Materialiojo ir nematerialiojo turto realizavimo pajamos</t>
  </si>
  <si>
    <t xml:space="preserve">     dalyvauti rengiant ir vykdant mobilizaciją</t>
  </si>
  <si>
    <t xml:space="preserve">     valstybinės kalbos vartojimo ir taisyklingumo kontrolei</t>
  </si>
  <si>
    <t xml:space="preserve">     socialinėms išmokoms ir kompensacijoms skaičiuoti ir mokėti </t>
  </si>
  <si>
    <t xml:space="preserve">     socialinei paramai mokiniams </t>
  </si>
  <si>
    <t xml:space="preserve">     socialinėms paslaugoms</t>
  </si>
  <si>
    <t xml:space="preserve">     jaunimo teisių apsaugai</t>
  </si>
  <si>
    <t xml:space="preserve">     būsto nuomos ar išperkamosios būsto nuomos mokesčių dalies kompensacijoms</t>
  </si>
  <si>
    <t xml:space="preserve">     valstybės garantuojamai pirminei teisinei pagalbai teikti</t>
  </si>
  <si>
    <t xml:space="preserve">     gyventojų registrui tvarkyti ir duomenims valstybės registrams teikti</t>
  </si>
  <si>
    <t xml:space="preserve">     civilinei saugai</t>
  </si>
  <si>
    <t xml:space="preserve">     priešgaisrinei saugai</t>
  </si>
  <si>
    <t xml:space="preserve">     gyvenamosios vietos deklaravimo duomenų ir gyvenamosios vietos neturinčių asmenų apskaitos duomenims tvarkyti</t>
  </si>
  <si>
    <t xml:space="preserve">     žemės ūkio funkcijoms atlikti</t>
  </si>
  <si>
    <t xml:space="preserve">     melioracijai</t>
  </si>
  <si>
    <t xml:space="preserve">     erdvinių duomenų rinkinio tvarkymui</t>
  </si>
  <si>
    <t xml:space="preserve">     savivaldybėms priskirtiems archyviniems dokumentams tvarkyti</t>
  </si>
  <si>
    <t xml:space="preserve">     duomenų teikimas Valstybės suteiktos pagalbos registrui</t>
  </si>
  <si>
    <t xml:space="preserve">     neveiksnių asmenų būklės peržiūrėjimui</t>
  </si>
  <si>
    <t xml:space="preserve">     savižudžių prevencijos priemonių įgyvendinimui</t>
  </si>
  <si>
    <t>Kita tikslinė dotacija, iš jos:</t>
  </si>
  <si>
    <t xml:space="preserve">     mokyklos specialiųjų ugdymosi poreikių turintiems mokiniams</t>
  </si>
  <si>
    <t>FINANSINIŲ ĮSIPAREIGOJIMŲ PRISIĖMIMO (SKOLINIMOSI) PAJAMOS</t>
  </si>
  <si>
    <t xml:space="preserve">Biudžeto apyvartos </t>
  </si>
  <si>
    <t>Ilgalaikio ir trumpalaikio materialiojo turto nuomos</t>
  </si>
  <si>
    <t>Prekių ir paslaugų</t>
  </si>
  <si>
    <t>Įmokų už išlaikymą švietimo, socialinės apsaugos ir kitose įstaigose</t>
  </si>
  <si>
    <t xml:space="preserve">Aplinkos apsaugos rėmimo programos apyvartos </t>
  </si>
  <si>
    <t>Pajamų už vietinę rinkliavą</t>
  </si>
  <si>
    <t>Pajamų už parduotą turtą</t>
  </si>
  <si>
    <t>Paaiškinamoji lentelė Nr. 1</t>
  </si>
  <si>
    <t>Pasikeitimas (+,-)</t>
  </si>
  <si>
    <t xml:space="preserve">Kėdainių rajono savivaldybės administracija iš viso: </t>
  </si>
  <si>
    <t>Kėdainių rajono savivaldybės administracija iš viso:</t>
  </si>
  <si>
    <t>13.1</t>
  </si>
  <si>
    <t>Biudžeto patikslinimo 10 priedas</t>
  </si>
  <si>
    <t>Kėdainių lopšelis-darželis „Aviliukas“</t>
  </si>
  <si>
    <t>Nekilnojamojo turto mokestis</t>
  </si>
  <si>
    <t xml:space="preserve">     užimtumo didinimo programai įgyvendinti</t>
  </si>
  <si>
    <t xml:space="preserve">     civilinės būklės aktams registruoti</t>
  </si>
  <si>
    <t>Kitos dotacijos, iš jų:</t>
  </si>
  <si>
    <t>15.1</t>
  </si>
  <si>
    <t>Mokesčiai už medžiojamųjų gyvūnų išteklius</t>
  </si>
  <si>
    <t>Mokesčiai už valstybinius gamtos išteklius</t>
  </si>
  <si>
    <t>Vietinė rinkliava</t>
  </si>
  <si>
    <t>IŠ VISO (34+35)</t>
  </si>
  <si>
    <t>Kėdainių lopšelis-darželis „Vyturėlis“</t>
  </si>
  <si>
    <t>Dotacija savivaldybėms iš Europos Sąjungos, kitos tarptautinės finansinės paramos ir bendrojo finansavimo lėšų einamiesiems tikslams</t>
  </si>
  <si>
    <t>Dotacija savivaldybėms iš Europos Sąjungos, kitos tarptautinės finansinės paramos ir bendrojo finansavimo lėšų turtui įsigyti</t>
  </si>
  <si>
    <t xml:space="preserve">      valstybės biudžeto lėšos, skirtos neformaliajam vaikų švietimui </t>
  </si>
  <si>
    <t xml:space="preserve">      kompensuoti savivaldybės patirtas išlaidas, esant valstybės lygio ekstremaliajai situacijai, siekiant šalinti COVID-19 ligos (koronaviruso infekcijos) padarinius</t>
  </si>
  <si>
    <t>Dotacija savivaldybėms iš Europos Sąjungos, kitos tarptautinės finansinės paramos ir bendrojo finansavimo lėšų turtui įsigyti iš jų:</t>
  </si>
  <si>
    <t>Kėdainių lopšelis-darželis „Žilvitis“</t>
  </si>
  <si>
    <t xml:space="preserve">Kėdainių rajono savivaldybės administracija  </t>
  </si>
  <si>
    <t>11.1</t>
  </si>
  <si>
    <t xml:space="preserve"> MOKESČIAI (2+3+4+8)</t>
  </si>
  <si>
    <t>Gyventojų pajamų mokestis, mokamas už pajamas, gautas iš veiklos, kuria verčiamasi turint verslo liudijimą</t>
  </si>
  <si>
    <t>Turto mokesčiai (5+6+7)</t>
  </si>
  <si>
    <t>Prekių ir paslaugų mokesčiai (9)</t>
  </si>
  <si>
    <t>DOTACIJOS (11+12+16)</t>
  </si>
  <si>
    <t>Dotacija savivaldybėms iš Europos Sąjungos, kitos tarptautinės finansinės paramos ir bendrojo finansavimo lėšų (11.1+11.2 )</t>
  </si>
  <si>
    <t>11.2</t>
  </si>
  <si>
    <t>Speciali tikslinė dotacija (13+14+15), iš jos:</t>
  </si>
  <si>
    <t>Valstybinėms (perduotoms savivaldybėms) funkcijoms atlikti, iš jos:</t>
  </si>
  <si>
    <t>13.2</t>
  </si>
  <si>
    <t>13.3</t>
  </si>
  <si>
    <t>13.4</t>
  </si>
  <si>
    <t>13.5</t>
  </si>
  <si>
    <t>13.6</t>
  </si>
  <si>
    <t>13.7</t>
  </si>
  <si>
    <t>13.8</t>
  </si>
  <si>
    <t>13.9</t>
  </si>
  <si>
    <t>13.10</t>
  </si>
  <si>
    <t>13.11</t>
  </si>
  <si>
    <t>13.12</t>
  </si>
  <si>
    <t>13.13</t>
  </si>
  <si>
    <t>13.14</t>
  </si>
  <si>
    <t>13.15</t>
  </si>
  <si>
    <t>13.16</t>
  </si>
  <si>
    <t>13.17</t>
  </si>
  <si>
    <t xml:space="preserve">     savivaldybei priskirtai valstybinei žemei ir kitam valstybės turtui valdyti, naudoti ir disponuoti juo patikėjimo teise</t>
  </si>
  <si>
    <t>13.18</t>
  </si>
  <si>
    <t>13.19</t>
  </si>
  <si>
    <t>13.20</t>
  </si>
  <si>
    <t>13.21</t>
  </si>
  <si>
    <t xml:space="preserve">     sveikos gyvensenos plėtojimui ir stiprinimui, visuomenės sveikatos stebėsenai</t>
  </si>
  <si>
    <t>13.22</t>
  </si>
  <si>
    <t>13.23</t>
  </si>
  <si>
    <t>13.24</t>
  </si>
  <si>
    <t xml:space="preserve">     koordinuotai teikiamų paslaugų vaikams nuo gimimo iki 18 metų (turintiems didelių ir labai didelių specialiųjų ugdymosi poreikių − iki 21 metų) ir vaiko atstovams </t>
  </si>
  <si>
    <t>Ugdymo reikmėms finansuoti</t>
  </si>
  <si>
    <t>16.1</t>
  </si>
  <si>
    <t>16.2</t>
  </si>
  <si>
    <t xml:space="preserve">       valstybės biudžeto lėšos, skirtos pedagoginių darbuotojų, išlaikomų iš savivaldybės biudžeto lėšų (išskyrus valstybės biudžeto specialias tikslines dotacijas),darbo užmokesčiui didinti</t>
  </si>
  <si>
    <t>16.3</t>
  </si>
  <si>
    <t xml:space="preserve">     valstybės biudžeto lėšos, skirtos užtikrinti 2022 m. ugdymo, maitinimo ir pavėžėjimo lėšas socialinę riziką patiriantiems vaikams ikimokykliniame ugdyme</t>
  </si>
  <si>
    <t>16.4</t>
  </si>
  <si>
    <t xml:space="preserve">      savivaldybės viešajai bibliotekai dokumentams 2022 metais įsigyti</t>
  </si>
  <si>
    <t>16.5</t>
  </si>
  <si>
    <t xml:space="preserve">      valstybės biudžeto lėšos, skirtos 2022 m. akredituotai vaikų dienos socialinei priežiūrai organizuoti, teikti ir administruoti</t>
  </si>
  <si>
    <t>16.6</t>
  </si>
  <si>
    <t xml:space="preserve">       valstybės biudžeto lėšos, skirtos užtikrinti 2022 metais Lietuvos Respublikos piniginės socialinės paramos nepasiturintiems gyventojams įstatymo įgyvendinimą dėl padidėjusių išlaidų būsto šildymo išlaidų kompensacijoms teikti </t>
  </si>
  <si>
    <t>16.7</t>
  </si>
  <si>
    <t xml:space="preserve"> valstybės biudžeto lėšos, skirtos užtikrinti 2022 metais Lietuvos Respublikos piniginės socialinės paramos nepasiturintiems gyventojams įstatymo įgyvendinimą dėl valstybės remiamų pajamų dydžio padidinimo</t>
  </si>
  <si>
    <t>16.8</t>
  </si>
  <si>
    <t xml:space="preserve">      valstybės biudžeto lėšos, skirtos 2022 metais biudžetinių įstaigų vadovaujančių darbuotojų minimaliems pareiginės algos koeficientams padidinti, siekiant gerinti jų darbo apmokėjimo sąlygas </t>
  </si>
  <si>
    <t>16.9</t>
  </si>
  <si>
    <t xml:space="preserve">       valstybės biudžeto lėšos, skirtos 2022 metais asmeninei pagalbai teikti ir administruoti</t>
  </si>
  <si>
    <t>16.10</t>
  </si>
  <si>
    <t xml:space="preserve">       valstybės biudžeto lėšos, skirtos socialinių paslaugų srities darbuotojų minimaliems pareiginės algos pastoviosios dalies koeficientams didinti</t>
  </si>
  <si>
    <t>16.11</t>
  </si>
  <si>
    <t xml:space="preserve">       valstybės biudžeto lėšos, skirtos 2022 metais būstams pritaikyti neįgaliesiems</t>
  </si>
  <si>
    <t>16.12</t>
  </si>
  <si>
    <t xml:space="preserve">      valstybės biudžeto lėšos, skirtos 2022 metais socialinės reabilitacijos paslaugų neįgaliesiems teikimo bendruomenėje projektams finansuoti ir administruoti</t>
  </si>
  <si>
    <t>16.13</t>
  </si>
  <si>
    <t xml:space="preserve">       „Sosnovskio barščio naikinimui Kėdainių rajone“</t>
  </si>
  <si>
    <t>16.14</t>
  </si>
  <si>
    <t>16.15</t>
  </si>
  <si>
    <t xml:space="preserve">     valstybės investicijų 2022 m. programoje numatytoms kapitalo investicijoms</t>
  </si>
  <si>
    <t>16.16</t>
  </si>
  <si>
    <t xml:space="preserve">     savivaldybės institucijos valdomiems vietinės reikšmės keliams</t>
  </si>
  <si>
    <t>16.17</t>
  </si>
  <si>
    <t xml:space="preserve">     valstybės biudžeto lėšos, skirtos socialinių paslaugų šakos kolektyvinėje sutartyje nustatytiems įsipareigojimams igyvendinti</t>
  </si>
  <si>
    <t>16.18</t>
  </si>
  <si>
    <t>16.19</t>
  </si>
  <si>
    <t xml:space="preserve">     plėtoti visuomenės psichologinės gerovės ir psichikos sveikatos stiprinimo paslaugas gyventojams bendruomenėse</t>
  </si>
  <si>
    <t>16.20</t>
  </si>
  <si>
    <t>16.21</t>
  </si>
  <si>
    <t xml:space="preserve">    lėšos, skirtos 2022 metais lietuvių kalbos mokyti  suaugusius asmenys, atvykusius į Lietuvos Respubliką iš Ukrainos dėl Rusijos federacijos karinių veiksmų Ukrainoje</t>
  </si>
  <si>
    <t>16.22</t>
  </si>
  <si>
    <t xml:space="preserve">     valstybės biudžeto lėšos, skirtos išlaidoms, susijusioms su savivaldybės mokyklų mokytojų, dirbančių pagal ikimokyklinio, priešmokyklinio, bendrojo ugdymo programas, personalo optimizavimu ir atnaujinimu</t>
  </si>
  <si>
    <t>16.23</t>
  </si>
  <si>
    <t xml:space="preserve">     valstybės biudžeto lėšos, skirtos savivaldybės bendrojo ugdymo mokyklų tinklo stiprinimo iniciatyvoms skatinti</t>
  </si>
  <si>
    <t>16.24</t>
  </si>
  <si>
    <t xml:space="preserve">     kompensuoti išlaidas už būsto suteikimą užsieniečiams, pasitraukusiems iš Ukrainos dėl Rusijos federacijos karinių veiksmų Ukrainoje</t>
  </si>
  <si>
    <t>16.25</t>
  </si>
  <si>
    <t xml:space="preserve">     bendruomeninei veiklai stiprinti, įgyvendinant bandomąjį modelį</t>
  </si>
  <si>
    <t>16.26</t>
  </si>
  <si>
    <t xml:space="preserve"> valstybės biudžeto lėšos, skirtos investicinių žemės sklypų, iki kurių ribos ir (ar) kurių ribose įrengiama ir (ar) sutvarkoma infrastruktūra, projektams</t>
  </si>
  <si>
    <t>16.27</t>
  </si>
  <si>
    <t xml:space="preserve">     kompensuoti savivaldybės patirtas išlaidas valdant nepaprastąją padėtį dėl užsieniečių, pasitraukusių iš Ukrainos dėl Rusijos federacijos karinių veiksmų Ukrainoje</t>
  </si>
  <si>
    <t>16.28</t>
  </si>
  <si>
    <t xml:space="preserve">     valstybės biudžeto lėšos, skirtos savivaldybės administracijai vienkartinėms išmokoms įsikurti gyvenamojoje vietoje savivaldybės teritorijoje ir (ar) mėnesinėms kompensacijoms vaiko ugdymo pagal ikimokyklinio ir priešmokyklinio ugdymo programą išlaidoms</t>
  </si>
  <si>
    <t>16.29</t>
  </si>
  <si>
    <t xml:space="preserve">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</si>
  <si>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16.30</t>
  </si>
  <si>
    <t xml:space="preserve">     mokėti 20 proc. Bazinės socialinės išmokos (BSĮ) neįgaliesiems</t>
  </si>
  <si>
    <t>KITOS PAJAMOS (18+23+27+30+31+32)</t>
  </si>
  <si>
    <t>Turto pajamos (19+20+21+22)</t>
  </si>
  <si>
    <t>Pajamos už prekes ir paslaugas (24+25+26)</t>
  </si>
  <si>
    <t>Rinkliavos (28+29 )</t>
  </si>
  <si>
    <t xml:space="preserve">                                       IŠ VISO PAJAMŲ IR DOTACIJŲ (1+10+17)</t>
  </si>
  <si>
    <t>IŠ VISO (33+34)</t>
  </si>
  <si>
    <t>2021 METŲ NEPANAUDOTOS BIUDŽETO PAJAMOS, IŠ JŲ:</t>
  </si>
  <si>
    <t>Kėdainių rajono savivaldybės administracija</t>
  </si>
  <si>
    <t>04</t>
  </si>
  <si>
    <t xml:space="preserve">SPORTO VEIKLOS PLĖTRA </t>
  </si>
  <si>
    <t>Vykdyti savivaldybės viešųjų teritorijų tvarkymą</t>
  </si>
  <si>
    <t>42.1</t>
  </si>
  <si>
    <t>03.1</t>
  </si>
  <si>
    <t>Socialinėms paslaugoms:
Socialinei globai asmenims su sunkia negalia</t>
  </si>
  <si>
    <t>03.4</t>
  </si>
  <si>
    <t>Nekeičiant bendros asignavimų sumos mažinamos  lėšos darbo užmokesčiui</t>
  </si>
  <si>
    <t>03.11</t>
  </si>
  <si>
    <t>Kita dotacija už būsto suteikimą užsieniečiams, pasitraukusiems iš Ukrainos dėl Rusijos federacijos karinių veiksmų Ukrainoje, finansuoti</t>
  </si>
  <si>
    <t>Didinamos pajamos gavus viršplaninių pajamų</t>
  </si>
  <si>
    <t>Tikslinamas pajamų planas atsižvelgiant į susitarimus projektams įgyvendinti</t>
  </si>
  <si>
    <t>2022 11 25 TS-306</t>
  </si>
  <si>
    <t xml:space="preserve">          KĖDAINIŲ RAJONO SAVIVALDYBĖS 2022 METŲ BIUDŽETO PAJAMŲ PASIKEITIMAS PAGAL 2022 METŲ GRUODŽIO MĖN. TARYBOS SPRENDIMO PROJEKTĄ </t>
  </si>
  <si>
    <t xml:space="preserve">     lėšos, skirtos ugdyti ir pavėžėti į mokyklą ir atgal vaikus, atvykusius į Lietuvos Respubliką iš Ukrainos dėl Rusijos federacijos karinių veiksmų Ukrainoje</t>
  </si>
  <si>
    <t xml:space="preserve">     atkurti Nevėžio upės vientisumą nugriaunant neeksploatuojamus hidroelekrinės statinius</t>
  </si>
  <si>
    <t xml:space="preserve">16.31 </t>
  </si>
  <si>
    <t xml:space="preserve">     valstybės biudžeto lėšos, skirtos savivaldybės administracijai integraliai pagalbai teikti</t>
  </si>
  <si>
    <t>iš jų: vykdyti socialinės paramos 2022 m. programą</t>
  </si>
  <si>
    <t>Nekeičiant bendros asignavimų sumos didinamos  lėšos darbo užmokesčiui</t>
  </si>
  <si>
    <t>Nekeičiant bendros asignavimų sumos perskirstoma tarp seniūnijos programų</t>
  </si>
  <si>
    <t>Finansuoti strateginių sporto šakų programas, iš jų:</t>
  </si>
  <si>
    <t xml:space="preserve">VšĮ "Veržlusis Nevėžis" krepšinio komandos Kėdainių "Nevėžis - Optibet" veiklos programai </t>
  </si>
  <si>
    <t>VšĮ „Sporto perspektyvos“ veiklos programai</t>
  </si>
  <si>
    <t>56.2</t>
  </si>
  <si>
    <t>94.4</t>
  </si>
  <si>
    <t>10.1</t>
  </si>
  <si>
    <t>Teikti kompleksines paslaugas šeimai Kėdainių rajone</t>
  </si>
  <si>
    <t>01.5</t>
  </si>
  <si>
    <t>Kita dotacija ugdyti ir pavežėti į mokyklą ir atgal vaikus, atvykusius į Lietuvos Respubliką iš Ukrainos dėl Rusijos federacijos karinių veiksmų Ukrainoje</t>
  </si>
  <si>
    <t>Kėdainių lopšelis-darželis „Pasaka“</t>
  </si>
  <si>
    <t>03.5</t>
  </si>
  <si>
    <t>Kita dotacija 2022 metais asmeninei pagalbai teikti ir administruoti</t>
  </si>
  <si>
    <t>03.7</t>
  </si>
  <si>
    <t>Kita dotaacija 2022 metais būstams pritaikyti neįgaliesiems</t>
  </si>
  <si>
    <t>03.12</t>
  </si>
  <si>
    <t>Kita dotacija kompensuoti iki 2022 m. birželio 13 d. savivaldybės patirtas išlaidas užsieniečiams, pasitraukusiems iš Ukrainos dėl Rusijos federacijos karinių veiksmų Ukrainoje, priimti ir pagalbai jiems teikti įgyvendinant Lietuvos Respublikos piniginės socialinės paramos nepasiturintiems gyventojams įstatymą</t>
  </si>
  <si>
    <t>03.13</t>
  </si>
  <si>
    <t>Kita dotacija vienkartinėms išmokoms įsikurti gyvenamojoje vietoje savivaldybės teritorijoje ir (ar) mėnesinėms kompensacijoms vaiko ugdymo pagal ikimokyklinio ir priešmokyklinio ugdymo programą išlaidoms</t>
  </si>
  <si>
    <t>03.14</t>
  </si>
  <si>
    <t>Kita dotacija itegraliaipagalbai teikti nuo 2022 m. sausio 1 d. iki 2022 m. gruodžio 31 d.</t>
  </si>
  <si>
    <t xml:space="preserve">KĖDAINIŲ RAJONO SAVIVALDYBĖS 2022 METŲ BIUDŽETO ASIGNAVIMŲ  PROJEKTAMS FINANSUOTI EUROPOS SĄJUNGOS LĖŠOMIS IR VALSTYBĖS BIUDŽETO SPECIALIOS TIKSLINĖS DOTACIJOS SAVIVALDYBĖS BIUDŽETUI KITŲ ASIGNAVIMŲ   PASIKEITIMAS PAGAL 2022 METŲ GRUODŽIO MĖN. TARYBOS SPRENDIMO PROJEKTĄ </t>
  </si>
  <si>
    <t xml:space="preserve">KĖDAINIŲ RAJONO SAVIVALDYBĖS 2022 METŲ  VALSTYBĖS BIUDŽETO SPECIALIOSIOS TIKSLINĖS DOTACIJOS SAVIVALDYBĖS BIUDŽETUI VALSTYBINĖMS (VALSTYBĖS PERDUOTOMS SAVIVALDYBEI) FUNKCIJOMS ATLIKTI PASIKEITIMAS PAGAL 2022 METŲ GRUODŽIO MĖN. TARYBOS SPRENDIMO PROJEKTĄ </t>
  </si>
  <si>
    <t>02.1</t>
  </si>
  <si>
    <t xml:space="preserve"> Sveikos gyvensenos plėtojimui ir stiprinimui, visuomenės sveikatos stebėsenai</t>
  </si>
  <si>
    <t>Kėdainių rajono savivaldybės visuomenės sveikatos biuras</t>
  </si>
  <si>
    <t>Dotnuvos slaugos namai</t>
  </si>
  <si>
    <t>Išlaidoms už įsigytus produktus, mokinio reikmenis ir socialinei paramai mokiniams administruoti</t>
  </si>
  <si>
    <t>09</t>
  </si>
  <si>
    <t xml:space="preserve"> ŽEMĖS ŪKIO PLĖTRA IR MELIORACIJA</t>
  </si>
  <si>
    <t>09.1</t>
  </si>
  <si>
    <t>Žemės ūkio funkcijoms vykdyti</t>
  </si>
  <si>
    <t>LR Socialinės apsaugos ir darbo ministro 2022-11-18 įsakymas Nr. A1-758</t>
  </si>
  <si>
    <t>LR Socialinės apsaugos ir darbo ministro 2022-11-25 įsakymas Nr. A1-791</t>
  </si>
  <si>
    <t>Neįgaliųjų reikalų departamento prie LR Socialinės apsaugos ir darbo ministerijosdirektoriaus 2022-11-03 įsakymas Nr. V-81</t>
  </si>
  <si>
    <t>LR Švietimo, mokslo ir sporto ministro 2022-11-14 įsakymas Nr. V-1768</t>
  </si>
  <si>
    <t>Atsižvelgus į Kėdainių rajono paraplegikų asociacijos ir Kėdainių rajono neįgaliųjų draugios prašymus didinami asignavimai transporto paslaugų neįgaliesiems kompensavimo priemonėms vykdyti</t>
  </si>
  <si>
    <t xml:space="preserve">Asignavimai didinami VšĮ "Veržlusis Nevėžis" krepšinio komandos Kėdainių "Nevėžis - Optibet" veiklos programai </t>
  </si>
  <si>
    <t xml:space="preserve">Asignavimai didinami VšĮ „Sporto perspektyvos“ veiklos programai </t>
  </si>
  <si>
    <t xml:space="preserve">KĖDAINIŲ RAJONO SAVIVALDYBĖS 2022 METŲ BIUDŽETO ASIGNAVIMŲ  SAVARANKIŠKOMS FUNKCIJOMS ATLIKTI  PASIKEITIMAS PAGAL 2022 METŲ GRUODŽIO MĖN. TARYBOS SPRENDIMO PROJEKTĄ </t>
  </si>
  <si>
    <t>2022 12 16 SP-</t>
  </si>
  <si>
    <t>Nekeičiant bendros asignavimų sumos perskirstoma tarp savivaldybės administracijos programų (padidėjo iš seniūnijų išvežamų atliekų kiekis, todėl didėja lėšų poreikis)</t>
  </si>
  <si>
    <t>Nekeičiant bendros asignavimų sumos, atsižvelgus į faktinį lėšų panaudojimą, perskirstomi asignavimai tarp administracijos vykdomų funkcijų Savivaldybės valdymo tobulinimo programoje</t>
  </si>
  <si>
    <t>Asignavimai tikslinami atsižvelgiant į susitarimus projektams įgyvendinti (sutartis pratęsta 2 mėn. ir pereina į kitus metus)</t>
  </si>
  <si>
    <t>Neįgaliųjų reikalų departamento prie LR Socialinės apsaugos ir darbo ministerijosdirektoriaus 2022-11-21 įsakymas Nr. V-83</t>
  </si>
  <si>
    <t>LR Socialinės apsaugos ir darbo ministro 2022-11-18 įsakymas Nr. A1-758 ir 2022-12-06 įsakymas Nr. A1-815</t>
  </si>
  <si>
    <t>42.10</t>
  </si>
  <si>
    <t>Finansuoti vaikų dienos centrų veiklos programas</t>
  </si>
  <si>
    <t>Kėdainių rajono savivaldybės administracijos Dotnuvos seniūnija</t>
  </si>
  <si>
    <t>Kėdainių rajono savivaldybės administracijos Gudžiūnų seniūnija</t>
  </si>
  <si>
    <t>Kėdainių rajono savivaldybės administracijos Krakių seniūnija</t>
  </si>
  <si>
    <t>Kėdainių rajono savivaldybės administracijos Pernaravos seniūnija</t>
  </si>
  <si>
    <t>Kėdainių rajono savivaldybės administracijos Surviliškio seniūnija</t>
  </si>
  <si>
    <t>Kėdainių rajono savivaldybės administracijos Šėtos seniūnija</t>
  </si>
  <si>
    <t>Kėdainių rajono savivaldybės administracijos Truskavos seniūnija</t>
  </si>
  <si>
    <t>Kėdainių rajono savivaldybės administracijos Vilainių seniūnija</t>
  </si>
  <si>
    <t>Kėdainių rajono savivaldybės administracija iš viso :</t>
  </si>
  <si>
    <t>81.1</t>
  </si>
  <si>
    <t>Kėdainių rajono savivaldybės 2022 m. biudžeto asignavimai investicijų projektams ir remonto darbams finansuoti pagal objektus:</t>
  </si>
  <si>
    <t>81.1.28</t>
  </si>
  <si>
    <t>Finansuoti inžinerines paslaugas, darbus ir įrengimus</t>
  </si>
  <si>
    <t>113.1</t>
  </si>
  <si>
    <t>Nekeičiant bendros asignavimų sumos perskirstoma tarp savivaldybės administracijos programų  didėja asignavimai, nes (2021 m. nustatytas asmeninės pagalbos valandinis įkainis nepadengė asmeninės pagalbos teikimo kaštų)</t>
  </si>
  <si>
    <t>Lėšos skiriamos dėl darbų pabrangimo ir nefinansuojamų iš KPPP rangos darbų dalies</t>
  </si>
  <si>
    <t>Skiriami asignavimai, nes padidėjo vaikų skaičius iš viso: „Trinus“- 3 vaikai, „Tavo svajonė“ - 1 vaikas ir Pagalbos šeimai centre - 1 vaikas</t>
  </si>
</sst>
</file>

<file path=xl/styles.xml><?xml version="1.0" encoding="utf-8"?>
<styleSheet xmlns="http://purl.oclc.org/ooxml/spreadsheetml/main" xmlns:mc="http://schemas.openxmlformats.org/markup-compatibility/2006" xmlns:x14ac="http://schemas.microsoft.com/office/spreadsheetml/2009/9/ac" mc:Ignorable="x14ac">
  <numFmts count="4">
    <numFmt numFmtId="43" formatCode="_(* #,##0.00_);_(* \(#,##0.00\);_(* &quot;-&quot;??_);_(@_)"/>
    <numFmt numFmtId="182" formatCode="0.0"/>
    <numFmt numFmtId="183" formatCode="#,##0.0"/>
    <numFmt numFmtId="188" formatCode="0.0;\-0.0;;"/>
  </numFmts>
  <fonts count="16" x14ac:knownFonts="1">
    <font>
      <sz val="10"/>
      <name val="Arial"/>
    </font>
    <font>
      <sz val="10"/>
      <name val="Times New Roman"/>
      <family val="1"/>
      <charset val="186"/>
    </font>
    <font>
      <b/>
      <sz val="10"/>
      <name val="Times New Roman"/>
      <family val="1"/>
      <charset val="186"/>
    </font>
    <font>
      <sz val="9"/>
      <name val="Times New Roman"/>
      <family val="1"/>
      <charset val="186"/>
    </font>
    <font>
      <sz val="10"/>
      <name val="Arial"/>
      <family val="2"/>
      <charset val="186"/>
    </font>
    <font>
      <b/>
      <sz val="9"/>
      <name val="Times New Roman"/>
      <family val="1"/>
      <charset val="186"/>
    </font>
    <font>
      <sz val="8"/>
      <name val="Times New Roman"/>
      <family val="1"/>
      <charset val="186"/>
    </font>
    <font>
      <b/>
      <sz val="12"/>
      <name val="Times New Roman"/>
      <family val="1"/>
      <charset val="186"/>
    </font>
    <font>
      <sz val="11"/>
      <name val="Times New Roman"/>
      <family val="1"/>
      <charset val="186"/>
    </font>
    <font>
      <b/>
      <sz val="11"/>
      <name val="Times New Roman"/>
      <family val="1"/>
      <charset val="186"/>
    </font>
    <font>
      <b/>
      <sz val="8"/>
      <name val="Times New Roman"/>
      <family val="1"/>
      <charset val="186"/>
    </font>
    <font>
      <i/>
      <sz val="10"/>
      <name val="Times New Roman"/>
      <family val="1"/>
      <charset val="186"/>
    </font>
    <font>
      <sz val="8"/>
      <name val="Arial"/>
      <family val="2"/>
      <charset val="186"/>
    </font>
    <font>
      <sz val="12"/>
      <name val="Times New Roman"/>
      <family val="1"/>
      <charset val="186"/>
    </font>
    <font>
      <b/>
      <i/>
      <sz val="10"/>
      <name val="Times New Roman"/>
      <family val="1"/>
      <charset val="186"/>
    </font>
    <font>
      <sz val="11"/>
      <color theme="1"/>
      <name val="Calibri"/>
      <family val="2"/>
      <charset val="186"/>
      <scheme val="minor"/>
    </font>
  </fonts>
  <fills count="2">
    <fill>
      <patternFill patternType="none"/>
    </fill>
    <fill>
      <patternFill patternType="gray125"/>
    </fill>
  </fills>
  <borders count="7">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end/>
      <top style="thin">
        <color indexed="64"/>
      </top>
      <bottom style="thin">
        <color indexed="64"/>
      </bottom>
      <diagonal/>
    </border>
    <border>
      <start style="thin">
        <color indexed="64"/>
      </start>
      <end style="thin">
        <color indexed="64"/>
      </end>
      <top/>
      <bottom/>
      <diagonal/>
    </border>
    <border>
      <start style="thin">
        <color indexed="64"/>
      </start>
      <end/>
      <top style="thin">
        <color indexed="64"/>
      </top>
      <bottom style="thin">
        <color indexed="64"/>
      </bottom>
      <diagonal/>
    </border>
  </borders>
  <cellStyleXfs count="7">
    <xf numFmtId="0" fontId="0" fillId="0" borderId="0"/>
    <xf numFmtId="0" fontId="4" fillId="0" borderId="0"/>
    <xf numFmtId="0" fontId="15" fillId="0" borderId="0"/>
    <xf numFmtId="0" fontId="4" fillId="0" borderId="0"/>
    <xf numFmtId="43" fontId="4" fillId="0" borderId="0" applyFont="0" applyFill="0" applyBorder="0" applyAlignment="0" applyProtection="0"/>
    <xf numFmtId="0" fontId="1" fillId="0" borderId="0"/>
    <xf numFmtId="0" fontId="1" fillId="0" borderId="0"/>
  </cellStyleXfs>
  <cellXfs count="139">
    <xf numFmtId="0" fontId="0" fillId="0" borderId="0" xfId="0"/>
    <xf numFmtId="0" fontId="1" fillId="0" borderId="0" xfId="0" applyFont="1" applyFill="1"/>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left" vertical="center" wrapText="1"/>
    </xf>
    <xf numFmtId="0" fontId="1" fillId="0" borderId="1" xfId="0" applyFont="1" applyFill="1" applyBorder="1"/>
    <xf numFmtId="0" fontId="5"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182" fontId="1" fillId="0" borderId="1" xfId="0" applyNumberFormat="1" applyFont="1" applyFill="1" applyBorder="1" applyAlignment="1">
      <alignment vertical="center" wrapText="1"/>
    </xf>
    <xf numFmtId="0" fontId="8" fillId="0" borderId="0" xfId="0" applyFont="1" applyFill="1"/>
    <xf numFmtId="0" fontId="6" fillId="0" borderId="0" xfId="0" applyFont="1" applyFill="1" applyAlignment="1">
      <alignment horizontal="right"/>
    </xf>
    <xf numFmtId="0" fontId="10" fillId="0" borderId="1" xfId="0" applyFont="1" applyFill="1" applyBorder="1" applyAlignment="1">
      <alignment horizontal="center" wrapText="1"/>
    </xf>
    <xf numFmtId="0" fontId="10" fillId="0" borderId="1" xfId="0" applyFont="1" applyFill="1" applyBorder="1" applyAlignment="1">
      <alignment horizontal="center" vertical="center"/>
    </xf>
    <xf numFmtId="0" fontId="6" fillId="0" borderId="0" xfId="0" applyFont="1" applyFill="1" applyAlignment="1">
      <alignment horizontal="center"/>
    </xf>
    <xf numFmtId="0" fontId="7" fillId="0" borderId="1" xfId="0" applyFont="1" applyFill="1" applyBorder="1" applyAlignment="1">
      <alignment horizontal="left" vertical="center"/>
    </xf>
    <xf numFmtId="0" fontId="1" fillId="0" borderId="1" xfId="0" applyFont="1" applyFill="1" applyBorder="1" applyAlignment="1">
      <alignment horizontal="right" vertical="center"/>
    </xf>
    <xf numFmtId="49" fontId="1" fillId="0" borderId="1" xfId="0" applyNumberFormat="1" applyFont="1" applyFill="1" applyBorder="1" applyAlignment="1">
      <alignment horizontal="center" vertical="center"/>
    </xf>
    <xf numFmtId="182" fontId="1"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183" fontId="1" fillId="0" borderId="1" xfId="0" applyNumberFormat="1" applyFont="1" applyFill="1" applyBorder="1"/>
    <xf numFmtId="183" fontId="2" fillId="0" borderId="1" xfId="0" applyNumberFormat="1" applyFont="1" applyFill="1" applyBorder="1"/>
    <xf numFmtId="183" fontId="7" fillId="0" borderId="1" xfId="0" applyNumberFormat="1" applyFont="1" applyFill="1" applyBorder="1"/>
    <xf numFmtId="182" fontId="1" fillId="0" borderId="0" xfId="0" applyNumberFormat="1" applyFont="1" applyFill="1"/>
    <xf numFmtId="0" fontId="1" fillId="0" borderId="0" xfId="0" applyFont="1" applyFill="1" applyAlignment="1">
      <alignment horizontal="center"/>
    </xf>
    <xf numFmtId="0" fontId="3" fillId="0" borderId="1" xfId="0" applyFont="1" applyFill="1" applyBorder="1"/>
    <xf numFmtId="0" fontId="1" fillId="0" borderId="1" xfId="0" applyFont="1" applyFill="1" applyBorder="1" applyAlignment="1">
      <alignment horizontal="right" vertical="center" wrapText="1"/>
    </xf>
    <xf numFmtId="1" fontId="3" fillId="0" borderId="1" xfId="0" applyNumberFormat="1" applyFont="1" applyFill="1" applyBorder="1" applyAlignment="1">
      <alignment vertical="center" wrapText="1"/>
    </xf>
    <xf numFmtId="0" fontId="1" fillId="0" borderId="1" xfId="2" applyFont="1" applyFill="1" applyBorder="1" applyAlignment="1">
      <alignment vertical="center" wrapText="1"/>
    </xf>
    <xf numFmtId="0" fontId="3" fillId="0" borderId="1" xfId="0" applyFont="1" applyFill="1" applyBorder="1" applyAlignment="1">
      <alignment wrapText="1"/>
    </xf>
    <xf numFmtId="0" fontId="3" fillId="0" borderId="1" xfId="0" applyFont="1" applyFill="1" applyBorder="1" applyAlignment="1">
      <alignment vertical="center" wrapText="1"/>
    </xf>
    <xf numFmtId="188" fontId="1" fillId="0" borderId="1" xfId="0" applyNumberFormat="1" applyFont="1" applyFill="1" applyBorder="1"/>
    <xf numFmtId="182" fontId="1" fillId="0" borderId="1" xfId="0" applyNumberFormat="1" applyFont="1" applyFill="1" applyBorder="1"/>
    <xf numFmtId="0" fontId="11"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182" fontId="1" fillId="0" borderId="0" xfId="0" applyNumberFormat="1" applyFont="1"/>
    <xf numFmtId="0" fontId="1" fillId="0" borderId="0" xfId="0" applyFont="1"/>
    <xf numFmtId="0" fontId="2" fillId="0" borderId="1" xfId="0" applyFont="1" applyFill="1" applyBorder="1" applyAlignment="1">
      <alignment horizontal="center" vertical="center"/>
    </xf>
    <xf numFmtId="182" fontId="2" fillId="0" borderId="1" xfId="0" applyNumberFormat="1" applyFont="1" applyFill="1" applyBorder="1"/>
    <xf numFmtId="0" fontId="1" fillId="0" borderId="1" xfId="1" applyFont="1" applyBorder="1" applyAlignment="1">
      <alignment horizontal="right" vertical="center"/>
    </xf>
    <xf numFmtId="0" fontId="2" fillId="0" borderId="1" xfId="1" applyFont="1" applyBorder="1" applyAlignment="1">
      <alignment vertical="center"/>
    </xf>
    <xf numFmtId="183" fontId="2" fillId="0" borderId="1" xfId="0" applyNumberFormat="1" applyFont="1" applyBorder="1"/>
    <xf numFmtId="183" fontId="2" fillId="0" borderId="1" xfId="0" applyNumberFormat="1" applyFont="1" applyBorder="1" applyAlignment="1">
      <alignment vertical="center"/>
    </xf>
    <xf numFmtId="0" fontId="1" fillId="0" borderId="1" xfId="1" applyFont="1" applyBorder="1" applyAlignment="1">
      <alignment vertical="center"/>
    </xf>
    <xf numFmtId="183" fontId="1" fillId="0" borderId="1" xfId="0" applyNumberFormat="1" applyFont="1" applyBorder="1" applyAlignment="1">
      <alignment vertical="center"/>
    </xf>
    <xf numFmtId="16" fontId="1" fillId="0" borderId="1" xfId="1" applyNumberFormat="1" applyFont="1" applyBorder="1" applyAlignment="1">
      <alignment horizontal="right" vertical="center"/>
    </xf>
    <xf numFmtId="0" fontId="1" fillId="0" borderId="1" xfId="1" applyFont="1" applyBorder="1" applyAlignment="1">
      <alignment horizontal="left" vertical="center" wrapText="1"/>
    </xf>
    <xf numFmtId="0" fontId="1" fillId="0" borderId="1" xfId="1" applyFont="1" applyBorder="1" applyAlignment="1">
      <alignment vertical="center" wrapText="1"/>
    </xf>
    <xf numFmtId="49" fontId="1" fillId="0" borderId="1" xfId="1" applyNumberFormat="1" applyFont="1" applyBorder="1" applyAlignment="1">
      <alignment horizontal="right" vertical="center"/>
    </xf>
    <xf numFmtId="0" fontId="1" fillId="0" borderId="1" xfId="0" applyFont="1" applyBorder="1" applyAlignment="1">
      <alignment horizontal="justify" vertical="center" wrapText="1"/>
    </xf>
    <xf numFmtId="0" fontId="1" fillId="0" borderId="1" xfId="1" applyFont="1" applyBorder="1" applyAlignment="1">
      <alignment horizontal="justify" vertical="center" wrapText="1"/>
    </xf>
    <xf numFmtId="0" fontId="2" fillId="0" borderId="1" xfId="1" applyFont="1" applyBorder="1" applyAlignment="1">
      <alignment horizontal="right" vertical="center"/>
    </xf>
    <xf numFmtId="0" fontId="2" fillId="0" borderId="1" xfId="1" applyFont="1" applyBorder="1" applyAlignment="1">
      <alignment vertical="center" wrapText="1"/>
    </xf>
    <xf numFmtId="183" fontId="2" fillId="0" borderId="1" xfId="1" applyNumberFormat="1" applyFont="1" applyBorder="1" applyAlignment="1">
      <alignment vertical="center"/>
    </xf>
    <xf numFmtId="0" fontId="1" fillId="0" borderId="0" xfId="0" applyFont="1" applyAlignment="1">
      <alignment vertical="center"/>
    </xf>
    <xf numFmtId="0" fontId="4" fillId="0" borderId="0" xfId="0" applyFont="1"/>
    <xf numFmtId="0" fontId="2" fillId="0" borderId="1" xfId="1" applyFont="1" applyBorder="1" applyAlignment="1">
      <alignment horizontal="center" vertical="center"/>
    </xf>
    <xf numFmtId="0" fontId="2" fillId="0" borderId="1" xfId="1" applyFont="1" applyBorder="1" applyAlignment="1">
      <alignment horizontal="center" vertical="center" wrapText="1"/>
    </xf>
    <xf numFmtId="183" fontId="1" fillId="0" borderId="1" xfId="0" applyNumberFormat="1" applyFont="1" applyFill="1" applyBorder="1" applyAlignment="1">
      <alignment vertical="center"/>
    </xf>
    <xf numFmtId="0" fontId="1" fillId="0" borderId="1" xfId="0" applyFont="1" applyFill="1" applyBorder="1" applyAlignment="1">
      <alignment vertical="center" wrapText="1"/>
    </xf>
    <xf numFmtId="0" fontId="11" fillId="0" borderId="1" xfId="0" applyFont="1" applyFill="1" applyBorder="1" applyAlignment="1">
      <alignment vertical="center" wrapText="1"/>
    </xf>
    <xf numFmtId="182" fontId="1" fillId="0" borderId="1" xfId="0" applyNumberFormat="1" applyFont="1" applyFill="1" applyBorder="1" applyAlignment="1">
      <alignment horizontal="left" vertical="center"/>
    </xf>
    <xf numFmtId="0" fontId="2" fillId="0" borderId="1" xfId="0" applyFont="1" applyBorder="1" applyAlignment="1">
      <alignment horizontal="center" vertical="center" wrapText="1"/>
    </xf>
    <xf numFmtId="183" fontId="2" fillId="0" borderId="2" xfId="0" applyNumberFormat="1" applyFont="1" applyBorder="1" applyAlignment="1">
      <alignment vertical="center"/>
    </xf>
    <xf numFmtId="183" fontId="1" fillId="0" borderId="0" xfId="0" applyNumberFormat="1" applyFont="1"/>
    <xf numFmtId="183" fontId="1" fillId="0" borderId="2" xfId="0" applyNumberFormat="1" applyFont="1" applyBorder="1" applyAlignment="1">
      <alignment vertical="center"/>
    </xf>
    <xf numFmtId="0" fontId="1" fillId="0" borderId="0" xfId="0" applyFont="1" applyFill="1" applyAlignment="1">
      <alignment horizontal="right"/>
    </xf>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1" fontId="1" fillId="0" borderId="1" xfId="0" applyNumberFormat="1" applyFont="1" applyFill="1" applyBorder="1" applyAlignment="1">
      <alignment vertical="center"/>
    </xf>
    <xf numFmtId="1" fontId="1" fillId="0" borderId="1" xfId="0" applyNumberFormat="1" applyFont="1" applyFill="1" applyBorder="1" applyAlignment="1">
      <alignment vertical="center" wrapText="1"/>
    </xf>
    <xf numFmtId="182" fontId="1" fillId="0" borderId="1" xfId="0" applyNumberFormat="1" applyFont="1" applyFill="1" applyBorder="1" applyAlignment="1">
      <alignment vertical="center"/>
    </xf>
    <xf numFmtId="0" fontId="4" fillId="0" borderId="1" xfId="0" applyFont="1" applyFill="1" applyBorder="1" applyAlignment="1">
      <alignment vertical="center"/>
    </xf>
    <xf numFmtId="182" fontId="1" fillId="0" borderId="1" xfId="6" applyNumberFormat="1" applyFill="1" applyBorder="1" applyAlignment="1">
      <alignment vertical="center" wrapText="1"/>
    </xf>
    <xf numFmtId="49" fontId="6" fillId="0" borderId="1" xfId="0" applyNumberFormat="1" applyFont="1" applyFill="1" applyBorder="1" applyAlignment="1">
      <alignment horizontal="right" vertical="center"/>
    </xf>
    <xf numFmtId="0" fontId="6" fillId="0" borderId="1" xfId="0" applyFont="1" applyFill="1" applyBorder="1" applyAlignment="1">
      <alignment horizontal="right" vertical="center"/>
    </xf>
    <xf numFmtId="0" fontId="1" fillId="0" borderId="1" xfId="5" applyFill="1" applyBorder="1" applyAlignment="1">
      <alignment vertical="center" wrapText="1"/>
    </xf>
    <xf numFmtId="49" fontId="1" fillId="0" borderId="1" xfId="0" applyNumberFormat="1" applyFont="1" applyFill="1" applyBorder="1" applyAlignment="1">
      <alignment vertical="center" wrapText="1"/>
    </xf>
    <xf numFmtId="0" fontId="1" fillId="0" borderId="1" xfId="2" applyFont="1" applyFill="1" applyBorder="1" applyAlignment="1">
      <alignment vertical="center"/>
    </xf>
    <xf numFmtId="182" fontId="11" fillId="0" borderId="1" xfId="0" applyNumberFormat="1" applyFont="1" applyFill="1" applyBorder="1" applyAlignment="1">
      <alignment vertical="center" wrapText="1"/>
    </xf>
    <xf numFmtId="0" fontId="1" fillId="0" borderId="2" xfId="0" applyFont="1" applyFill="1" applyBorder="1" applyAlignment="1">
      <alignment vertical="center" wrapText="1"/>
    </xf>
    <xf numFmtId="0" fontId="2" fillId="0" borderId="1" xfId="1" applyFont="1" applyFill="1" applyBorder="1" applyAlignment="1">
      <alignment horizontal="center" vertical="center" wrapText="1"/>
    </xf>
    <xf numFmtId="183" fontId="2" fillId="0" borderId="1" xfId="0" applyNumberFormat="1" applyFont="1" applyFill="1" applyBorder="1" applyAlignment="1">
      <alignment vertical="center"/>
    </xf>
    <xf numFmtId="183" fontId="1" fillId="0" borderId="2" xfId="0" applyNumberFormat="1" applyFont="1" applyFill="1" applyBorder="1" applyAlignment="1">
      <alignment vertical="center"/>
    </xf>
    <xf numFmtId="183" fontId="2" fillId="0" borderId="2" xfId="0" applyNumberFormat="1" applyFont="1" applyFill="1" applyBorder="1" applyAlignment="1">
      <alignment vertical="center"/>
    </xf>
    <xf numFmtId="183" fontId="2" fillId="0" borderId="1" xfId="1" applyNumberFormat="1" applyFont="1" applyFill="1" applyBorder="1" applyAlignment="1">
      <alignment vertical="center"/>
    </xf>
    <xf numFmtId="0" fontId="1"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 xfId="0" applyFont="1" applyBorder="1" applyAlignment="1">
      <alignment horizontal="right" vertical="center"/>
    </xf>
    <xf numFmtId="49" fontId="1" fillId="0" borderId="1" xfId="0" applyNumberFormat="1" applyFont="1" applyBorder="1" applyAlignment="1">
      <alignment horizontal="center" vertical="center"/>
    </xf>
    <xf numFmtId="0" fontId="1" fillId="0" borderId="2" xfId="2" applyFont="1" applyFill="1" applyBorder="1" applyAlignment="1">
      <alignment horizontal="left" vertical="center" wrapText="1"/>
    </xf>
    <xf numFmtId="49" fontId="2" fillId="0" borderId="1" xfId="0" applyNumberFormat="1" applyFont="1" applyBorder="1" applyAlignment="1">
      <alignment horizontal="center" vertical="center"/>
    </xf>
    <xf numFmtId="0" fontId="1" fillId="0" borderId="1" xfId="2" applyFont="1" applyFill="1" applyBorder="1" applyAlignment="1">
      <alignment horizontal="left" vertical="center" wrapText="1"/>
    </xf>
    <xf numFmtId="0" fontId="1" fillId="0" borderId="1" xfId="0" applyFont="1" applyFill="1" applyBorder="1" applyAlignment="1">
      <alignment horizontal="left" wrapText="1"/>
    </xf>
    <xf numFmtId="49" fontId="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2" xfId="0" applyFont="1" applyBorder="1" applyAlignment="1">
      <alignment horizontal="right" vertical="center"/>
    </xf>
    <xf numFmtId="49" fontId="1" fillId="0" borderId="2" xfId="0" applyNumberFormat="1" applyFont="1" applyBorder="1" applyAlignment="1">
      <alignment horizontal="center" vertical="center"/>
    </xf>
    <xf numFmtId="0" fontId="11" fillId="0" borderId="1" xfId="5" applyFont="1" applyFill="1" applyBorder="1" applyAlignment="1">
      <alignment vertical="center" wrapText="1"/>
    </xf>
    <xf numFmtId="1" fontId="1" fillId="0" borderId="1" xfId="0" applyNumberFormat="1" applyFont="1" applyFill="1" applyBorder="1" applyAlignment="1">
      <alignment horizontal="left" vertical="center" wrapText="1"/>
    </xf>
    <xf numFmtId="0" fontId="4" fillId="0" borderId="0" xfId="0" applyFont="1" applyAlignment="1">
      <alignment wrapText="1"/>
    </xf>
    <xf numFmtId="182" fontId="7" fillId="0" borderId="1" xfId="0" applyNumberFormat="1" applyFont="1" applyFill="1" applyBorder="1"/>
    <xf numFmtId="182" fontId="1" fillId="0" borderId="4" xfId="0" applyNumberFormat="1" applyFont="1" applyFill="1" applyBorder="1" applyAlignment="1">
      <alignment horizontal="left" vertical="center" wrapText="1"/>
    </xf>
    <xf numFmtId="49" fontId="1" fillId="0" borderId="1" xfId="0" applyNumberFormat="1" applyFont="1" applyFill="1" applyBorder="1" applyAlignment="1">
      <alignment horizontal="right" vertical="center"/>
    </xf>
    <xf numFmtId="0" fontId="7" fillId="0" borderId="1" xfId="0" applyFont="1" applyFill="1" applyBorder="1" applyAlignment="1">
      <alignment horizontal="right" vertical="center"/>
    </xf>
    <xf numFmtId="0" fontId="7" fillId="0" borderId="1" xfId="0" applyFont="1" applyFill="1" applyBorder="1" applyAlignment="1">
      <alignment horizontal="center"/>
    </xf>
    <xf numFmtId="0" fontId="7" fillId="0" borderId="1" xfId="0" applyFont="1" applyFill="1" applyBorder="1" applyAlignment="1">
      <alignment wrapText="1"/>
    </xf>
    <xf numFmtId="0" fontId="1" fillId="0" borderId="1" xfId="2" applyFont="1" applyBorder="1" applyAlignment="1">
      <alignment vertical="center" wrapText="1"/>
    </xf>
    <xf numFmtId="49" fontId="6" fillId="0" borderId="1" xfId="0" applyNumberFormat="1" applyFont="1" applyBorder="1" applyAlignment="1">
      <alignment horizontal="right" vertical="center"/>
    </xf>
    <xf numFmtId="188" fontId="1" fillId="0" borderId="0" xfId="0" applyNumberFormat="1" applyFont="1"/>
    <xf numFmtId="49" fontId="14" fillId="0" borderId="1" xfId="0" applyNumberFormat="1" applyFont="1" applyFill="1" applyBorder="1" applyAlignment="1">
      <alignment vertical="center" wrapText="1"/>
    </xf>
    <xf numFmtId="183" fontId="1" fillId="0" borderId="0" xfId="0" applyNumberFormat="1" applyFont="1" applyFill="1"/>
    <xf numFmtId="182" fontId="1" fillId="0" borderId="0" xfId="0" applyNumberFormat="1" applyFont="1" applyFill="1" applyAlignment="1">
      <alignment horizontal="right" vertical="center"/>
    </xf>
    <xf numFmtId="0" fontId="2" fillId="0" borderId="0" xfId="1" applyFont="1" applyAlignment="1">
      <alignment horizontal="center" wrapText="1"/>
    </xf>
    <xf numFmtId="0" fontId="13" fillId="0" borderId="0" xfId="1" applyFont="1" applyAlignment="1">
      <alignment horizontal="right"/>
    </xf>
    <xf numFmtId="182" fontId="1" fillId="0" borderId="2" xfId="0" applyNumberFormat="1" applyFont="1" applyFill="1" applyBorder="1" applyAlignment="1">
      <alignment horizontal="left" vertical="center" wrapText="1"/>
    </xf>
    <xf numFmtId="182" fontId="1" fillId="0" borderId="5" xfId="0" applyNumberFormat="1" applyFont="1" applyFill="1" applyBorder="1" applyAlignment="1">
      <alignment horizontal="left" vertical="center" wrapText="1"/>
    </xf>
    <xf numFmtId="182" fontId="1" fillId="0" borderId="3" xfId="0" applyNumberFormat="1" applyFont="1" applyFill="1" applyBorder="1" applyAlignment="1">
      <alignment horizontal="left" vertical="center" wrapText="1"/>
    </xf>
    <xf numFmtId="1" fontId="1" fillId="0" borderId="2" xfId="0" applyNumberFormat="1" applyFont="1" applyFill="1" applyBorder="1" applyAlignment="1">
      <alignment horizontal="left" vertical="center" wrapText="1"/>
    </xf>
    <xf numFmtId="1" fontId="1" fillId="0" borderId="5" xfId="0" applyNumberFormat="1" applyFont="1" applyFill="1" applyBorder="1" applyAlignment="1">
      <alignment horizontal="left" vertical="center" wrapText="1"/>
    </xf>
    <xf numFmtId="1" fontId="1" fillId="0" borderId="3" xfId="0" applyNumberFormat="1" applyFont="1" applyFill="1" applyBorder="1" applyAlignment="1">
      <alignment horizontal="left"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1" fillId="0" borderId="2" xfId="2" applyFont="1" applyFill="1" applyBorder="1" applyAlignment="1">
      <alignment horizontal="left" vertical="center" wrapText="1"/>
    </xf>
    <xf numFmtId="0" fontId="1" fillId="0" borderId="5" xfId="2" applyFont="1" applyFill="1" applyBorder="1" applyAlignment="1">
      <alignment horizontal="left" vertical="center" wrapText="1"/>
    </xf>
    <xf numFmtId="0" fontId="1" fillId="0" borderId="3" xfId="2" applyFont="1" applyFill="1" applyBorder="1" applyAlignment="1">
      <alignment horizontal="left"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49" fontId="6" fillId="0" borderId="1" xfId="0" applyNumberFormat="1" applyFont="1" applyFill="1" applyBorder="1" applyAlignment="1">
      <alignment horizontal="right" vertical="center"/>
    </xf>
    <xf numFmtId="0" fontId="3" fillId="0" borderId="0" xfId="0" applyFont="1" applyFill="1" applyAlignment="1">
      <alignment horizontal="right"/>
    </xf>
    <xf numFmtId="0" fontId="9" fillId="0" borderId="0" xfId="0" applyFont="1" applyFill="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xf>
    <xf numFmtId="0" fontId="5" fillId="0" borderId="4" xfId="0" applyFont="1" applyFill="1" applyBorder="1" applyAlignment="1">
      <alignment horizontal="center"/>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xf>
  </cellXfs>
  <cellStyles count="7">
    <cellStyle name="Įprastas" xfId="0" builtinId="0"/>
    <cellStyle name="Įprastas 2" xfId="1"/>
    <cellStyle name="Įprastas 3" xfId="2"/>
    <cellStyle name="Įprastas 4" xfId="3"/>
    <cellStyle name="Kablelis 2" xfId="4"/>
    <cellStyle name="Normal_biudžetas 6_2009 m 02 men biudzetas." xfId="5"/>
    <cellStyle name="Normal_Sheet1_2009 m 02 men biudzetas."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s>
</file>

<file path=xl/theme/theme1.xml><?xml version="1.0" encoding="utf-8"?>
<a:theme xmlns:a="http://purl.oclc.org/ooxml/drawingml/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112"/>
  <sheetViews>
    <sheetView tabSelected="1" zoomScale="90" zoomScaleNormal="90" workbookViewId="0">
      <selection activeCell="O17" sqref="O17"/>
    </sheetView>
  </sheetViews>
  <sheetFormatPr defaultRowHeight="13.2" x14ac:dyDescent="0.25"/>
  <cols>
    <col min="1" max="1" width="6.33203125" style="52" customWidth="1"/>
    <col min="2" max="2" width="62.33203125" style="34" customWidth="1"/>
    <col min="3" max="3" width="10.109375" style="1" customWidth="1"/>
    <col min="4" max="4" width="9.6640625" style="34" customWidth="1"/>
    <col min="5" max="5" width="12.6640625" style="34" customWidth="1"/>
    <col min="6" max="6" width="30.5546875" style="1" customWidth="1"/>
    <col min="7" max="16384" width="8.88671875" style="53"/>
  </cols>
  <sheetData>
    <row r="1" spans="1:8" s="34" customFormat="1" x14ac:dyDescent="0.25">
      <c r="A1" s="52"/>
      <c r="C1" s="1"/>
      <c r="F1" s="22" t="s">
        <v>90</v>
      </c>
    </row>
    <row r="2" spans="1:8" s="34" customFormat="1" x14ac:dyDescent="0.25">
      <c r="A2" s="52"/>
      <c r="C2" s="1"/>
      <c r="F2" s="1"/>
    </row>
    <row r="3" spans="1:8" s="34" customFormat="1" ht="26.25" customHeight="1" x14ac:dyDescent="0.25">
      <c r="A3" s="111" t="s">
        <v>228</v>
      </c>
      <c r="B3" s="111"/>
      <c r="C3" s="111"/>
      <c r="D3" s="111"/>
      <c r="E3" s="111"/>
      <c r="F3" s="111"/>
    </row>
    <row r="4" spans="1:8" ht="15.6" x14ac:dyDescent="0.3">
      <c r="A4" s="112"/>
      <c r="B4" s="112"/>
      <c r="C4" s="112"/>
      <c r="F4" s="64" t="s">
        <v>22</v>
      </c>
    </row>
    <row r="5" spans="1:8" s="52" customFormat="1" ht="26.4" x14ac:dyDescent="0.25">
      <c r="A5" s="38" t="s">
        <v>0</v>
      </c>
      <c r="B5" s="54" t="s">
        <v>47</v>
      </c>
      <c r="C5" s="79" t="s">
        <v>275</v>
      </c>
      <c r="D5" s="55" t="s">
        <v>227</v>
      </c>
      <c r="E5" s="60" t="s">
        <v>91</v>
      </c>
      <c r="F5" s="35" t="s">
        <v>3</v>
      </c>
    </row>
    <row r="6" spans="1:8" x14ac:dyDescent="0.25">
      <c r="A6" s="37">
        <v>1</v>
      </c>
      <c r="B6" s="38" t="s">
        <v>115</v>
      </c>
      <c r="C6" s="19">
        <v>37302.300000000003</v>
      </c>
      <c r="D6" s="19">
        <f>+D7+D8+D9+D13</f>
        <v>37259.199999999997</v>
      </c>
      <c r="E6" s="61">
        <f t="shared" ref="E6:E15" si="0">+C6-D6</f>
        <v>43.100000000005821</v>
      </c>
      <c r="F6" s="65"/>
      <c r="H6" s="62"/>
    </row>
    <row r="7" spans="1:8" ht="26.4" x14ac:dyDescent="0.25">
      <c r="A7" s="37">
        <v>2</v>
      </c>
      <c r="B7" s="38" t="s">
        <v>48</v>
      </c>
      <c r="C7" s="80">
        <v>34314</v>
      </c>
      <c r="D7" s="80">
        <f>33430+844</f>
        <v>34274</v>
      </c>
      <c r="E7" s="61">
        <f t="shared" si="0"/>
        <v>40</v>
      </c>
      <c r="F7" s="57" t="s">
        <v>225</v>
      </c>
      <c r="H7" s="34"/>
    </row>
    <row r="8" spans="1:8" ht="26.4" hidden="1" x14ac:dyDescent="0.25">
      <c r="A8" s="37">
        <v>3</v>
      </c>
      <c r="B8" s="50" t="s">
        <v>116</v>
      </c>
      <c r="C8" s="80">
        <v>61</v>
      </c>
      <c r="D8" s="80">
        <v>61</v>
      </c>
      <c r="E8" s="61">
        <f t="shared" si="0"/>
        <v>0</v>
      </c>
      <c r="F8" s="65"/>
      <c r="H8" s="34"/>
    </row>
    <row r="9" spans="1:8" x14ac:dyDescent="0.25">
      <c r="A9" s="37">
        <v>4</v>
      </c>
      <c r="B9" s="38" t="s">
        <v>117</v>
      </c>
      <c r="C9" s="80">
        <v>2732.3</v>
      </c>
      <c r="D9" s="80">
        <f>+D10+D12+D11</f>
        <v>2729.2</v>
      </c>
      <c r="E9" s="61">
        <f t="shared" si="0"/>
        <v>3.1000000000003638</v>
      </c>
      <c r="F9" s="65"/>
      <c r="H9" s="34"/>
    </row>
    <row r="10" spans="1:8" hidden="1" x14ac:dyDescent="0.25">
      <c r="A10" s="37">
        <v>5</v>
      </c>
      <c r="B10" s="41" t="s">
        <v>49</v>
      </c>
      <c r="C10" s="56">
        <v>900</v>
      </c>
      <c r="D10" s="56">
        <v>900</v>
      </c>
      <c r="E10" s="63">
        <f t="shared" si="0"/>
        <v>0</v>
      </c>
      <c r="F10" s="65"/>
      <c r="H10" s="34"/>
    </row>
    <row r="11" spans="1:8" hidden="1" x14ac:dyDescent="0.25">
      <c r="A11" s="37">
        <v>6</v>
      </c>
      <c r="B11" s="41" t="s">
        <v>50</v>
      </c>
      <c r="C11" s="56">
        <v>15</v>
      </c>
      <c r="D11" s="56">
        <v>15</v>
      </c>
      <c r="E11" s="63">
        <f t="shared" si="0"/>
        <v>0</v>
      </c>
      <c r="F11" s="65"/>
      <c r="H11" s="34"/>
    </row>
    <row r="12" spans="1:8" ht="26.4" x14ac:dyDescent="0.25">
      <c r="A12" s="37">
        <v>7</v>
      </c>
      <c r="B12" s="41" t="s">
        <v>97</v>
      </c>
      <c r="C12" s="56">
        <v>1817.3</v>
      </c>
      <c r="D12" s="56">
        <f>1500+314.2</f>
        <v>1814.2</v>
      </c>
      <c r="E12" s="63">
        <f t="shared" si="0"/>
        <v>3.0999999999999091</v>
      </c>
      <c r="F12" s="57" t="s">
        <v>225</v>
      </c>
      <c r="H12" s="34"/>
    </row>
    <row r="13" spans="1:8" hidden="1" x14ac:dyDescent="0.25">
      <c r="A13" s="37">
        <v>8</v>
      </c>
      <c r="B13" s="38" t="s">
        <v>118</v>
      </c>
      <c r="C13" s="19">
        <v>195</v>
      </c>
      <c r="D13" s="19">
        <f>+D14</f>
        <v>195</v>
      </c>
      <c r="E13" s="61">
        <f t="shared" si="0"/>
        <v>0</v>
      </c>
      <c r="F13" s="65"/>
      <c r="H13" s="34"/>
    </row>
    <row r="14" spans="1:8" hidden="1" x14ac:dyDescent="0.25">
      <c r="A14" s="37">
        <v>9</v>
      </c>
      <c r="B14" s="41" t="s">
        <v>51</v>
      </c>
      <c r="C14" s="56">
        <v>195</v>
      </c>
      <c r="D14" s="56">
        <v>195</v>
      </c>
      <c r="E14" s="63">
        <f t="shared" si="0"/>
        <v>0</v>
      </c>
      <c r="F14" s="65"/>
      <c r="H14" s="34"/>
    </row>
    <row r="15" spans="1:8" x14ac:dyDescent="0.25">
      <c r="A15" s="37">
        <v>10</v>
      </c>
      <c r="B15" s="38" t="s">
        <v>119</v>
      </c>
      <c r="C15" s="19">
        <f>32806.4+12.1</f>
        <v>32818.5</v>
      </c>
      <c r="D15" s="19">
        <f>+D19+D48+D16</f>
        <v>32628.100000000002</v>
      </c>
      <c r="E15" s="61">
        <f t="shared" si="0"/>
        <v>190.39999999999782</v>
      </c>
      <c r="F15" s="65"/>
      <c r="H15" s="34"/>
    </row>
    <row r="16" spans="1:8" ht="26.4" x14ac:dyDescent="0.25">
      <c r="A16" s="37">
        <v>11</v>
      </c>
      <c r="B16" s="50" t="s">
        <v>120</v>
      </c>
      <c r="C16" s="19">
        <v>1906.8</v>
      </c>
      <c r="D16" s="19">
        <f>+D17+D18</f>
        <v>1941.8</v>
      </c>
      <c r="E16" s="61">
        <f>+C16-D16</f>
        <v>-35</v>
      </c>
      <c r="F16" s="65"/>
      <c r="H16" s="34"/>
    </row>
    <row r="17" spans="1:8" ht="39.6" x14ac:dyDescent="0.25">
      <c r="A17" s="37" t="s">
        <v>114</v>
      </c>
      <c r="B17" s="45" t="s">
        <v>107</v>
      </c>
      <c r="C17" s="56">
        <v>1853.5</v>
      </c>
      <c r="D17" s="56">
        <f>924.8+12+20.2+25+11.8+242.3+652.4</f>
        <v>1888.5</v>
      </c>
      <c r="E17" s="63">
        <f>+C17-D17</f>
        <v>-35</v>
      </c>
      <c r="F17" s="84" t="s">
        <v>226</v>
      </c>
      <c r="H17" s="34"/>
    </row>
    <row r="18" spans="1:8" ht="13.2" hidden="1" customHeight="1" x14ac:dyDescent="0.25">
      <c r="A18" s="37" t="s">
        <v>121</v>
      </c>
      <c r="B18" s="45" t="s">
        <v>108</v>
      </c>
      <c r="C18" s="56">
        <v>53.3</v>
      </c>
      <c r="D18" s="56">
        <f>287.7+1.3-136.2-141+41.5</f>
        <v>53.300000000000011</v>
      </c>
      <c r="E18" s="63">
        <f t="shared" ref="E18:E79" si="1">+C18-D18</f>
        <v>0</v>
      </c>
      <c r="F18" s="85"/>
      <c r="H18" s="34"/>
    </row>
    <row r="19" spans="1:8" x14ac:dyDescent="0.25">
      <c r="A19" s="37">
        <v>12</v>
      </c>
      <c r="B19" s="38" t="s">
        <v>122</v>
      </c>
      <c r="C19" s="80">
        <v>23709.8</v>
      </c>
      <c r="D19" s="80">
        <f>+D20+D45+D46</f>
        <v>23510.6</v>
      </c>
      <c r="E19" s="61">
        <f t="shared" si="1"/>
        <v>199.20000000000073</v>
      </c>
      <c r="F19" s="65"/>
      <c r="H19" s="34"/>
    </row>
    <row r="20" spans="1:8" x14ac:dyDescent="0.25">
      <c r="A20" s="37">
        <v>13</v>
      </c>
      <c r="B20" s="41" t="s">
        <v>123</v>
      </c>
      <c r="C20" s="56">
        <v>6139.2</v>
      </c>
      <c r="D20" s="56">
        <f>SUM(D21:D44)</f>
        <v>5940.0000000000009</v>
      </c>
      <c r="E20" s="63">
        <f t="shared" si="1"/>
        <v>199.19999999999891</v>
      </c>
      <c r="F20" s="65"/>
      <c r="H20" s="34"/>
    </row>
    <row r="21" spans="1:8" hidden="1" x14ac:dyDescent="0.25">
      <c r="A21" s="43" t="s">
        <v>94</v>
      </c>
      <c r="B21" s="41" t="s">
        <v>61</v>
      </c>
      <c r="C21" s="56">
        <v>30.1</v>
      </c>
      <c r="D21" s="56">
        <v>30.1</v>
      </c>
      <c r="E21" s="63">
        <f t="shared" si="1"/>
        <v>0</v>
      </c>
      <c r="F21" s="65"/>
      <c r="H21" s="34"/>
    </row>
    <row r="22" spans="1:8" ht="43.5" hidden="1" customHeight="1" x14ac:dyDescent="0.25">
      <c r="A22" s="37" t="s">
        <v>124</v>
      </c>
      <c r="B22" s="41" t="s">
        <v>62</v>
      </c>
      <c r="C22" s="56">
        <v>8.5</v>
      </c>
      <c r="D22" s="56">
        <v>8.5</v>
      </c>
      <c r="E22" s="63">
        <f t="shared" si="1"/>
        <v>0</v>
      </c>
      <c r="F22" s="57"/>
      <c r="H22" s="34"/>
    </row>
    <row r="23" spans="1:8" x14ac:dyDescent="0.25">
      <c r="A23" s="43" t="s">
        <v>125</v>
      </c>
      <c r="B23" s="41" t="s">
        <v>63</v>
      </c>
      <c r="C23" s="56">
        <v>343.9</v>
      </c>
      <c r="D23" s="56">
        <f>374.4+23.7-10.2</f>
        <v>387.9</v>
      </c>
      <c r="E23" s="63">
        <f t="shared" si="1"/>
        <v>-44</v>
      </c>
      <c r="F23" s="116" t="s">
        <v>280</v>
      </c>
      <c r="H23" s="34"/>
    </row>
    <row r="24" spans="1:8" x14ac:dyDescent="0.25">
      <c r="A24" s="37" t="s">
        <v>126</v>
      </c>
      <c r="B24" s="41" t="s">
        <v>64</v>
      </c>
      <c r="C24" s="56">
        <v>942.5</v>
      </c>
      <c r="D24" s="56">
        <f>797.6+70.7</f>
        <v>868.30000000000007</v>
      </c>
      <c r="E24" s="63">
        <f t="shared" si="1"/>
        <v>74.199999999999932</v>
      </c>
      <c r="F24" s="117"/>
      <c r="H24" s="34"/>
    </row>
    <row r="25" spans="1:8" ht="30" customHeight="1" x14ac:dyDescent="0.25">
      <c r="A25" s="43" t="s">
        <v>127</v>
      </c>
      <c r="B25" s="41" t="s">
        <v>65</v>
      </c>
      <c r="C25" s="56">
        <v>2169.1</v>
      </c>
      <c r="D25" s="56">
        <f>882.7+828.8+60.6+100+55+73</f>
        <v>2000.1</v>
      </c>
      <c r="E25" s="63">
        <f t="shared" si="1"/>
        <v>169</v>
      </c>
      <c r="F25" s="118"/>
      <c r="H25" s="34"/>
    </row>
    <row r="26" spans="1:8" hidden="1" x14ac:dyDescent="0.25">
      <c r="A26" s="37" t="s">
        <v>128</v>
      </c>
      <c r="B26" s="41" t="s">
        <v>66</v>
      </c>
      <c r="C26" s="56">
        <v>20</v>
      </c>
      <c r="D26" s="56">
        <f>19.8+0.2</f>
        <v>20</v>
      </c>
      <c r="E26" s="63">
        <f t="shared" si="1"/>
        <v>0</v>
      </c>
      <c r="F26" s="67"/>
      <c r="H26" s="34"/>
    </row>
    <row r="27" spans="1:8" ht="26.4" hidden="1" x14ac:dyDescent="0.25">
      <c r="A27" s="43" t="s">
        <v>129</v>
      </c>
      <c r="B27" s="45" t="s">
        <v>67</v>
      </c>
      <c r="C27" s="56">
        <v>8.9</v>
      </c>
      <c r="D27" s="56">
        <v>8.9</v>
      </c>
      <c r="E27" s="63">
        <f t="shared" si="1"/>
        <v>0</v>
      </c>
      <c r="F27" s="65"/>
      <c r="H27" s="34"/>
    </row>
    <row r="28" spans="1:8" hidden="1" x14ac:dyDescent="0.25">
      <c r="A28" s="37" t="s">
        <v>130</v>
      </c>
      <c r="B28" s="44" t="s">
        <v>98</v>
      </c>
      <c r="C28" s="56">
        <v>153.1</v>
      </c>
      <c r="D28" s="56">
        <f>139.1+14</f>
        <v>153.1</v>
      </c>
      <c r="E28" s="63">
        <f t="shared" si="1"/>
        <v>0</v>
      </c>
      <c r="F28" s="68"/>
      <c r="H28" s="34"/>
    </row>
    <row r="29" spans="1:8" hidden="1" x14ac:dyDescent="0.25">
      <c r="A29" s="43" t="s">
        <v>131</v>
      </c>
      <c r="B29" s="44" t="s">
        <v>99</v>
      </c>
      <c r="C29" s="56">
        <v>33.700000000000003</v>
      </c>
      <c r="D29" s="56">
        <v>33.700000000000003</v>
      </c>
      <c r="E29" s="63">
        <f t="shared" si="1"/>
        <v>0</v>
      </c>
      <c r="F29" s="65"/>
      <c r="H29" s="34"/>
    </row>
    <row r="30" spans="1:8" hidden="1" x14ac:dyDescent="0.25">
      <c r="A30" s="37" t="s">
        <v>132</v>
      </c>
      <c r="B30" s="44" t="s">
        <v>68</v>
      </c>
      <c r="C30" s="56">
        <v>14.5</v>
      </c>
      <c r="D30" s="56">
        <v>14.5</v>
      </c>
      <c r="E30" s="63">
        <f t="shared" si="1"/>
        <v>0</v>
      </c>
      <c r="F30" s="65"/>
      <c r="H30" s="34"/>
    </row>
    <row r="31" spans="1:8" hidden="1" x14ac:dyDescent="0.25">
      <c r="A31" s="43" t="s">
        <v>133</v>
      </c>
      <c r="B31" s="44" t="s">
        <v>69</v>
      </c>
      <c r="C31" s="56">
        <v>0.8</v>
      </c>
      <c r="D31" s="56">
        <v>0.8</v>
      </c>
      <c r="E31" s="63">
        <f t="shared" si="1"/>
        <v>0</v>
      </c>
      <c r="F31" s="67"/>
      <c r="H31" s="34"/>
    </row>
    <row r="32" spans="1:8" hidden="1" x14ac:dyDescent="0.25">
      <c r="A32" s="37" t="s">
        <v>134</v>
      </c>
      <c r="B32" s="44" t="s">
        <v>70</v>
      </c>
      <c r="C32" s="56">
        <v>46.5</v>
      </c>
      <c r="D32" s="56">
        <v>46.5</v>
      </c>
      <c r="E32" s="63">
        <f t="shared" si="1"/>
        <v>0</v>
      </c>
      <c r="F32" s="65"/>
      <c r="H32" s="34"/>
    </row>
    <row r="33" spans="1:8" hidden="1" x14ac:dyDescent="0.25">
      <c r="A33" s="43" t="s">
        <v>135</v>
      </c>
      <c r="B33" s="44" t="s">
        <v>71</v>
      </c>
      <c r="C33" s="56">
        <v>1176.9000000000001</v>
      </c>
      <c r="D33" s="56">
        <v>1176.9000000000001</v>
      </c>
      <c r="E33" s="63">
        <f t="shared" si="1"/>
        <v>0</v>
      </c>
      <c r="F33" s="65"/>
      <c r="H33" s="34"/>
    </row>
    <row r="34" spans="1:8" ht="26.4" hidden="1" x14ac:dyDescent="0.25">
      <c r="A34" s="37" t="s">
        <v>136</v>
      </c>
      <c r="B34" s="44" t="s">
        <v>72</v>
      </c>
      <c r="C34" s="56">
        <v>6.8</v>
      </c>
      <c r="D34" s="56">
        <v>6.8</v>
      </c>
      <c r="E34" s="63">
        <f t="shared" si="1"/>
        <v>0</v>
      </c>
      <c r="F34" s="56"/>
      <c r="H34" s="34"/>
    </row>
    <row r="35" spans="1:8" hidden="1" x14ac:dyDescent="0.25">
      <c r="A35" s="43" t="s">
        <v>137</v>
      </c>
      <c r="B35" s="44" t="s">
        <v>73</v>
      </c>
      <c r="C35" s="56">
        <v>190.7</v>
      </c>
      <c r="D35" s="56">
        <v>190.7</v>
      </c>
      <c r="E35" s="63">
        <f t="shared" si="1"/>
        <v>0</v>
      </c>
      <c r="F35" s="65"/>
      <c r="H35" s="34"/>
    </row>
    <row r="36" spans="1:8" hidden="1" x14ac:dyDescent="0.25">
      <c r="A36" s="37" t="s">
        <v>138</v>
      </c>
      <c r="B36" s="41" t="s">
        <v>74</v>
      </c>
      <c r="C36" s="56">
        <v>358</v>
      </c>
      <c r="D36" s="56">
        <v>358</v>
      </c>
      <c r="E36" s="63">
        <f t="shared" si="1"/>
        <v>0</v>
      </c>
      <c r="F36" s="65"/>
      <c r="H36" s="34"/>
    </row>
    <row r="37" spans="1:8" ht="26.4" hidden="1" x14ac:dyDescent="0.25">
      <c r="A37" s="43" t="s">
        <v>139</v>
      </c>
      <c r="B37" s="45" t="s">
        <v>140</v>
      </c>
      <c r="C37" s="56">
        <v>0.3</v>
      </c>
      <c r="D37" s="56">
        <v>0.3</v>
      </c>
      <c r="E37" s="63">
        <f t="shared" si="1"/>
        <v>0</v>
      </c>
      <c r="F37" s="65"/>
      <c r="H37" s="34"/>
    </row>
    <row r="38" spans="1:8" hidden="1" x14ac:dyDescent="0.25">
      <c r="A38" s="37" t="s">
        <v>141</v>
      </c>
      <c r="B38" s="41" t="s">
        <v>75</v>
      </c>
      <c r="C38" s="56">
        <v>22.1</v>
      </c>
      <c r="D38" s="56">
        <v>22.1</v>
      </c>
      <c r="E38" s="63">
        <f t="shared" si="1"/>
        <v>0</v>
      </c>
      <c r="F38" s="65"/>
      <c r="H38" s="34"/>
    </row>
    <row r="39" spans="1:8" hidden="1" x14ac:dyDescent="0.25">
      <c r="A39" s="43" t="s">
        <v>142</v>
      </c>
      <c r="B39" s="41" t="s">
        <v>76</v>
      </c>
      <c r="C39" s="56">
        <v>46.7</v>
      </c>
      <c r="D39" s="56">
        <v>46.7</v>
      </c>
      <c r="E39" s="63">
        <f t="shared" si="1"/>
        <v>0</v>
      </c>
      <c r="F39" s="65"/>
      <c r="H39" s="34"/>
    </row>
    <row r="40" spans="1:8" hidden="1" x14ac:dyDescent="0.25">
      <c r="A40" s="37" t="s">
        <v>143</v>
      </c>
      <c r="B40" s="45" t="s">
        <v>77</v>
      </c>
      <c r="C40" s="56">
        <v>1.3</v>
      </c>
      <c r="D40" s="56">
        <v>1.3</v>
      </c>
      <c r="E40" s="63">
        <f t="shared" si="1"/>
        <v>0</v>
      </c>
      <c r="F40" s="65"/>
      <c r="H40" s="34"/>
    </row>
    <row r="41" spans="1:8" ht="26.4" hidden="1" x14ac:dyDescent="0.25">
      <c r="A41" s="43" t="s">
        <v>144</v>
      </c>
      <c r="B41" s="45" t="s">
        <v>145</v>
      </c>
      <c r="C41" s="56">
        <v>452.5</v>
      </c>
      <c r="D41" s="56">
        <v>452.5</v>
      </c>
      <c r="E41" s="63">
        <f t="shared" si="1"/>
        <v>0</v>
      </c>
      <c r="F41" s="65"/>
      <c r="H41" s="34"/>
    </row>
    <row r="42" spans="1:8" hidden="1" x14ac:dyDescent="0.25">
      <c r="A42" s="37" t="s">
        <v>146</v>
      </c>
      <c r="B42" s="45" t="s">
        <v>78</v>
      </c>
      <c r="C42" s="56">
        <v>2.5</v>
      </c>
      <c r="D42" s="56">
        <v>2.5</v>
      </c>
      <c r="E42" s="63">
        <f t="shared" si="1"/>
        <v>0</v>
      </c>
      <c r="F42" s="65"/>
      <c r="H42" s="34"/>
    </row>
    <row r="43" spans="1:8" hidden="1" x14ac:dyDescent="0.25">
      <c r="A43" s="43" t="s">
        <v>147</v>
      </c>
      <c r="B43" s="45" t="s">
        <v>79</v>
      </c>
      <c r="C43" s="56">
        <v>91</v>
      </c>
      <c r="D43" s="56">
        <v>91</v>
      </c>
      <c r="E43" s="63">
        <f t="shared" si="1"/>
        <v>0</v>
      </c>
      <c r="F43" s="65"/>
      <c r="H43" s="34"/>
    </row>
    <row r="44" spans="1:8" ht="39.6" hidden="1" x14ac:dyDescent="0.25">
      <c r="A44" s="37" t="s">
        <v>148</v>
      </c>
      <c r="B44" s="45" t="s">
        <v>149</v>
      </c>
      <c r="C44" s="56">
        <v>18.8</v>
      </c>
      <c r="D44" s="56">
        <v>18.8</v>
      </c>
      <c r="E44" s="63">
        <f t="shared" si="1"/>
        <v>0</v>
      </c>
      <c r="F44" s="65"/>
      <c r="H44" s="34"/>
    </row>
    <row r="45" spans="1:8" ht="37.200000000000003" hidden="1" customHeight="1" x14ac:dyDescent="0.25">
      <c r="A45" s="37">
        <v>14</v>
      </c>
      <c r="B45" s="41" t="s">
        <v>150</v>
      </c>
      <c r="C45" s="56">
        <v>17011.900000000001</v>
      </c>
      <c r="D45" s="56">
        <f>17141-275.4+146.3</f>
        <v>17011.899999999998</v>
      </c>
      <c r="E45" s="63">
        <f t="shared" si="1"/>
        <v>0</v>
      </c>
      <c r="F45" s="57"/>
      <c r="H45" s="34"/>
    </row>
    <row r="46" spans="1:8" hidden="1" x14ac:dyDescent="0.25">
      <c r="A46" s="37">
        <v>15</v>
      </c>
      <c r="B46" s="41" t="s">
        <v>80</v>
      </c>
      <c r="C46" s="18">
        <v>558.70000000000005</v>
      </c>
      <c r="D46" s="18">
        <f>+D47</f>
        <v>558.70000000000005</v>
      </c>
      <c r="E46" s="63">
        <f t="shared" si="1"/>
        <v>0</v>
      </c>
      <c r="F46" s="65"/>
      <c r="H46" s="34"/>
    </row>
    <row r="47" spans="1:8" hidden="1" x14ac:dyDescent="0.25">
      <c r="A47" s="46" t="s">
        <v>101</v>
      </c>
      <c r="B47" s="45" t="s">
        <v>81</v>
      </c>
      <c r="C47" s="56">
        <v>558.70000000000005</v>
      </c>
      <c r="D47" s="56">
        <v>558.70000000000005</v>
      </c>
      <c r="E47" s="63">
        <f t="shared" si="1"/>
        <v>0</v>
      </c>
      <c r="F47" s="65"/>
      <c r="H47" s="34"/>
    </row>
    <row r="48" spans="1:8" x14ac:dyDescent="0.25">
      <c r="A48" s="37">
        <v>16</v>
      </c>
      <c r="B48" s="38" t="s">
        <v>100</v>
      </c>
      <c r="C48" s="80">
        <f>7189.8+12.1</f>
        <v>7201.9000000000005</v>
      </c>
      <c r="D48" s="80">
        <f>SUM(D49:D78)</f>
        <v>7175.7000000000025</v>
      </c>
      <c r="E48" s="61">
        <f>+C48-D48</f>
        <v>26.199999999997999</v>
      </c>
      <c r="F48" s="65"/>
      <c r="H48" s="34"/>
    </row>
    <row r="49" spans="1:10" hidden="1" x14ac:dyDescent="0.25">
      <c r="A49" s="37" t="s">
        <v>151</v>
      </c>
      <c r="B49" s="45" t="s">
        <v>109</v>
      </c>
      <c r="C49" s="81">
        <v>270.89999999999998</v>
      </c>
      <c r="D49" s="81">
        <v>270.89999999999998</v>
      </c>
      <c r="E49" s="63">
        <f t="shared" si="1"/>
        <v>0</v>
      </c>
      <c r="F49" s="65"/>
      <c r="H49" s="34"/>
    </row>
    <row r="50" spans="1:10" ht="39.6" hidden="1" x14ac:dyDescent="0.25">
      <c r="A50" s="37" t="s">
        <v>152</v>
      </c>
      <c r="B50" s="45" t="s">
        <v>153</v>
      </c>
      <c r="C50" s="56">
        <v>209</v>
      </c>
      <c r="D50" s="56">
        <v>209</v>
      </c>
      <c r="E50" s="63">
        <f t="shared" si="1"/>
        <v>0</v>
      </c>
      <c r="F50" s="65"/>
      <c r="H50" s="34"/>
    </row>
    <row r="51" spans="1:10" ht="39.6" hidden="1" x14ac:dyDescent="0.25">
      <c r="A51" s="37" t="s">
        <v>154</v>
      </c>
      <c r="B51" s="45" t="s">
        <v>155</v>
      </c>
      <c r="C51" s="56">
        <v>3.2</v>
      </c>
      <c r="D51" s="56">
        <v>3.2</v>
      </c>
      <c r="E51" s="63">
        <f t="shared" si="1"/>
        <v>0</v>
      </c>
      <c r="F51" s="65"/>
      <c r="H51" s="34"/>
    </row>
    <row r="52" spans="1:10" hidden="1" x14ac:dyDescent="0.25">
      <c r="A52" s="37" t="s">
        <v>156</v>
      </c>
      <c r="B52" s="45" t="s">
        <v>157</v>
      </c>
      <c r="C52" s="56">
        <v>55.5</v>
      </c>
      <c r="D52" s="56">
        <v>55.5</v>
      </c>
      <c r="E52" s="63">
        <f t="shared" si="1"/>
        <v>0</v>
      </c>
      <c r="F52" s="65"/>
      <c r="H52" s="34"/>
    </row>
    <row r="53" spans="1:10" ht="26.4" hidden="1" x14ac:dyDescent="0.25">
      <c r="A53" s="37" t="s">
        <v>158</v>
      </c>
      <c r="B53" s="45" t="s">
        <v>159</v>
      </c>
      <c r="C53" s="81">
        <v>150.19999999999999</v>
      </c>
      <c r="D53" s="81">
        <f>134.6+15.6</f>
        <v>150.19999999999999</v>
      </c>
      <c r="E53" s="63">
        <f t="shared" si="1"/>
        <v>0</v>
      </c>
      <c r="F53" s="65"/>
      <c r="H53" s="34"/>
    </row>
    <row r="54" spans="1:10" ht="52.8" hidden="1" x14ac:dyDescent="0.25">
      <c r="A54" s="37" t="s">
        <v>160</v>
      </c>
      <c r="B54" s="45" t="s">
        <v>161</v>
      </c>
      <c r="C54" s="81">
        <v>371.2</v>
      </c>
      <c r="D54" s="81">
        <v>371.2</v>
      </c>
      <c r="E54" s="63">
        <f t="shared" si="1"/>
        <v>0</v>
      </c>
      <c r="F54" s="65"/>
      <c r="H54" s="34"/>
    </row>
    <row r="55" spans="1:10" ht="39.6" hidden="1" x14ac:dyDescent="0.25">
      <c r="A55" s="37" t="s">
        <v>162</v>
      </c>
      <c r="B55" s="45" t="s">
        <v>163</v>
      </c>
      <c r="C55" s="81">
        <v>436.3</v>
      </c>
      <c r="D55" s="81">
        <v>436.3</v>
      </c>
      <c r="E55" s="63">
        <f t="shared" si="1"/>
        <v>0</v>
      </c>
      <c r="F55" s="65"/>
      <c r="H55" s="33"/>
    </row>
    <row r="56" spans="1:10" ht="39.6" hidden="1" x14ac:dyDescent="0.25">
      <c r="A56" s="37" t="s">
        <v>164</v>
      </c>
      <c r="B56" s="45" t="s">
        <v>165</v>
      </c>
      <c r="C56" s="56">
        <v>62</v>
      </c>
      <c r="D56" s="56">
        <v>62</v>
      </c>
      <c r="E56" s="63">
        <f t="shared" si="1"/>
        <v>0</v>
      </c>
      <c r="F56" s="67"/>
      <c r="H56" s="34"/>
    </row>
    <row r="57" spans="1:10" ht="52.8" x14ac:dyDescent="0.25">
      <c r="A57" s="37" t="s">
        <v>166</v>
      </c>
      <c r="B57" s="45" t="s">
        <v>167</v>
      </c>
      <c r="C57" s="81">
        <v>6.2</v>
      </c>
      <c r="D57" s="81">
        <v>150.4</v>
      </c>
      <c r="E57" s="63">
        <f t="shared" si="1"/>
        <v>-144.20000000000002</v>
      </c>
      <c r="F57" s="68" t="s">
        <v>269</v>
      </c>
      <c r="H57" s="34"/>
    </row>
    <row r="58" spans="1:10" ht="26.4" hidden="1" x14ac:dyDescent="0.25">
      <c r="A58" s="37" t="s">
        <v>168</v>
      </c>
      <c r="B58" s="45" t="s">
        <v>169</v>
      </c>
      <c r="C58" s="81">
        <v>135.4</v>
      </c>
      <c r="D58" s="81">
        <v>135.4</v>
      </c>
      <c r="E58" s="63">
        <f t="shared" si="1"/>
        <v>0</v>
      </c>
      <c r="F58" s="67"/>
      <c r="H58" s="34"/>
    </row>
    <row r="59" spans="1:10" ht="52.8" x14ac:dyDescent="0.25">
      <c r="A59" s="37" t="s">
        <v>170</v>
      </c>
      <c r="B59" s="45" t="s">
        <v>171</v>
      </c>
      <c r="C59" s="81">
        <v>23.1</v>
      </c>
      <c r="D59" s="81">
        <f>24.8+2.2</f>
        <v>27</v>
      </c>
      <c r="E59" s="63">
        <f t="shared" si="1"/>
        <v>-3.8999999999999986</v>
      </c>
      <c r="F59" s="68" t="s">
        <v>279</v>
      </c>
      <c r="H59" s="34"/>
      <c r="J59" s="98"/>
    </row>
    <row r="60" spans="1:10" ht="39.6" hidden="1" x14ac:dyDescent="0.25">
      <c r="A60" s="37" t="s">
        <v>172</v>
      </c>
      <c r="B60" s="45" t="s">
        <v>173</v>
      </c>
      <c r="C60" s="81">
        <v>84.1</v>
      </c>
      <c r="D60" s="81">
        <v>84.1</v>
      </c>
      <c r="E60" s="63">
        <f t="shared" si="1"/>
        <v>0</v>
      </c>
      <c r="F60" s="57"/>
      <c r="H60" s="34"/>
    </row>
    <row r="61" spans="1:10" hidden="1" x14ac:dyDescent="0.25">
      <c r="A61" s="37" t="s">
        <v>174</v>
      </c>
      <c r="B61" s="45" t="s">
        <v>175</v>
      </c>
      <c r="C61" s="81">
        <v>8.1999999999999993</v>
      </c>
      <c r="D61" s="81">
        <v>8.1999999999999993</v>
      </c>
      <c r="E61" s="63">
        <f t="shared" si="1"/>
        <v>0</v>
      </c>
      <c r="F61" s="67"/>
      <c r="H61" s="34"/>
    </row>
    <row r="62" spans="1:10" ht="26.4" hidden="1" x14ac:dyDescent="0.25">
      <c r="A62" s="37" t="s">
        <v>176</v>
      </c>
      <c r="B62" s="45" t="s">
        <v>178</v>
      </c>
      <c r="C62" s="81">
        <v>1555</v>
      </c>
      <c r="D62" s="81">
        <f>550+474+150+381</f>
        <v>1555</v>
      </c>
      <c r="E62" s="63">
        <f t="shared" si="1"/>
        <v>0</v>
      </c>
      <c r="F62" s="67"/>
      <c r="H62" s="34"/>
    </row>
    <row r="63" spans="1:10" hidden="1" x14ac:dyDescent="0.25">
      <c r="A63" s="37" t="s">
        <v>177</v>
      </c>
      <c r="B63" s="45" t="s">
        <v>180</v>
      </c>
      <c r="C63" s="81">
        <v>3008.3</v>
      </c>
      <c r="D63" s="81">
        <v>3008.3</v>
      </c>
      <c r="E63" s="63">
        <f t="shared" si="1"/>
        <v>0</v>
      </c>
      <c r="F63" s="57"/>
      <c r="H63" s="34"/>
    </row>
    <row r="64" spans="1:10" ht="26.4" hidden="1" x14ac:dyDescent="0.25">
      <c r="A64" s="37" t="s">
        <v>179</v>
      </c>
      <c r="B64" s="45" t="s">
        <v>182</v>
      </c>
      <c r="C64" s="81">
        <v>21.3</v>
      </c>
      <c r="D64" s="81">
        <v>21.3</v>
      </c>
      <c r="E64" s="63">
        <f t="shared" si="1"/>
        <v>0</v>
      </c>
      <c r="F64" s="57"/>
      <c r="H64" s="34"/>
    </row>
    <row r="65" spans="1:8" ht="39.6" hidden="1" x14ac:dyDescent="0.25">
      <c r="A65" s="37" t="s">
        <v>181</v>
      </c>
      <c r="B65" s="45" t="s">
        <v>110</v>
      </c>
      <c r="C65" s="81">
        <v>22.3</v>
      </c>
      <c r="D65" s="81">
        <v>22.3</v>
      </c>
      <c r="E65" s="63">
        <f t="shared" si="1"/>
        <v>0</v>
      </c>
      <c r="F65" s="68"/>
      <c r="H65" s="34"/>
    </row>
    <row r="66" spans="1:8" ht="26.4" hidden="1" x14ac:dyDescent="0.25">
      <c r="A66" s="37" t="s">
        <v>183</v>
      </c>
      <c r="B66" s="45" t="s">
        <v>185</v>
      </c>
      <c r="C66" s="81">
        <v>50</v>
      </c>
      <c r="D66" s="81">
        <v>50</v>
      </c>
      <c r="E66" s="63">
        <f t="shared" si="1"/>
        <v>0</v>
      </c>
      <c r="F66" s="68"/>
      <c r="H66" s="34"/>
    </row>
    <row r="67" spans="1:8" ht="39.6" x14ac:dyDescent="0.25">
      <c r="A67" s="37" t="s">
        <v>184</v>
      </c>
      <c r="B67" s="45" t="s">
        <v>229</v>
      </c>
      <c r="C67" s="81">
        <f>110.6+12.1</f>
        <v>122.69999999999999</v>
      </c>
      <c r="D67" s="81">
        <f>11.8+17.4+35.1+27.9+4.8+4.1</f>
        <v>101.09999999999998</v>
      </c>
      <c r="E67" s="63">
        <f t="shared" si="1"/>
        <v>21.600000000000009</v>
      </c>
      <c r="F67" s="68" t="s">
        <v>270</v>
      </c>
      <c r="H67" s="34"/>
    </row>
    <row r="68" spans="1:8" ht="39.6" hidden="1" x14ac:dyDescent="0.25">
      <c r="A68" s="37" t="s">
        <v>186</v>
      </c>
      <c r="B68" s="45" t="s">
        <v>188</v>
      </c>
      <c r="C68" s="81">
        <v>7</v>
      </c>
      <c r="D68" s="81">
        <v>7</v>
      </c>
      <c r="E68" s="63">
        <f t="shared" si="1"/>
        <v>0</v>
      </c>
      <c r="F68" s="68"/>
      <c r="H68" s="34"/>
    </row>
    <row r="69" spans="1:8" ht="42.75" hidden="1" customHeight="1" x14ac:dyDescent="0.25">
      <c r="A69" s="37" t="s">
        <v>187</v>
      </c>
      <c r="B69" s="45" t="s">
        <v>190</v>
      </c>
      <c r="C69" s="81">
        <v>43</v>
      </c>
      <c r="D69" s="81">
        <v>43</v>
      </c>
      <c r="E69" s="63">
        <f t="shared" si="1"/>
        <v>0</v>
      </c>
      <c r="F69" s="68"/>
      <c r="H69" s="34"/>
    </row>
    <row r="70" spans="1:8" ht="26.4" hidden="1" x14ac:dyDescent="0.25">
      <c r="A70" s="37" t="s">
        <v>189</v>
      </c>
      <c r="B70" s="45" t="s">
        <v>192</v>
      </c>
      <c r="C70" s="81">
        <v>138.80000000000001</v>
      </c>
      <c r="D70" s="81">
        <f>37.8+101</f>
        <v>138.80000000000001</v>
      </c>
      <c r="E70" s="63">
        <f t="shared" si="1"/>
        <v>0</v>
      </c>
      <c r="F70" s="68"/>
      <c r="H70" s="34"/>
    </row>
    <row r="71" spans="1:8" ht="26.4" x14ac:dyDescent="0.25">
      <c r="A71" s="37" t="s">
        <v>191</v>
      </c>
      <c r="B71" s="45" t="s">
        <v>194</v>
      </c>
      <c r="C71" s="56">
        <v>140.5</v>
      </c>
      <c r="D71" s="56">
        <f>3.7+22.6+22.6+23.2+15.8+19.9+17.8</f>
        <v>125.60000000000001</v>
      </c>
      <c r="E71" s="42">
        <f t="shared" si="1"/>
        <v>14.899999999999991</v>
      </c>
      <c r="F71" s="68"/>
      <c r="H71" s="34"/>
    </row>
    <row r="72" spans="1:8" hidden="1" x14ac:dyDescent="0.25">
      <c r="A72" s="37" t="s">
        <v>193</v>
      </c>
      <c r="B72" s="45" t="s">
        <v>196</v>
      </c>
      <c r="C72" s="81">
        <v>32.799999999999997</v>
      </c>
      <c r="D72" s="81">
        <v>32.799999999999997</v>
      </c>
      <c r="E72" s="63">
        <f t="shared" si="1"/>
        <v>0</v>
      </c>
      <c r="F72" s="68"/>
      <c r="H72" s="34"/>
    </row>
    <row r="73" spans="1:8" ht="26.4" hidden="1" x14ac:dyDescent="0.25">
      <c r="A73" s="37" t="s">
        <v>195</v>
      </c>
      <c r="B73" s="45" t="s">
        <v>198</v>
      </c>
      <c r="C73" s="81">
        <v>47.5</v>
      </c>
      <c r="D73" s="81">
        <f>27.3+20.2</f>
        <v>47.5</v>
      </c>
      <c r="E73" s="63">
        <f t="shared" si="1"/>
        <v>0</v>
      </c>
      <c r="F73" s="68"/>
      <c r="H73" s="34"/>
    </row>
    <row r="74" spans="1:8" ht="39.6" hidden="1" x14ac:dyDescent="0.25">
      <c r="A74" s="37" t="s">
        <v>197</v>
      </c>
      <c r="B74" s="45" t="s">
        <v>200</v>
      </c>
      <c r="C74" s="81">
        <v>6.1</v>
      </c>
      <c r="D74" s="81">
        <v>6.1</v>
      </c>
      <c r="E74" s="63">
        <f t="shared" si="1"/>
        <v>0</v>
      </c>
      <c r="F74" s="68"/>
      <c r="H74" s="34"/>
    </row>
    <row r="75" spans="1:8" ht="52.8" x14ac:dyDescent="0.25">
      <c r="A75" s="37" t="s">
        <v>199</v>
      </c>
      <c r="B75" s="45" t="s">
        <v>202</v>
      </c>
      <c r="C75" s="81">
        <v>7.2</v>
      </c>
      <c r="D75" s="81">
        <f>2.1+1.2+0.6</f>
        <v>3.9</v>
      </c>
      <c r="E75" s="63">
        <f t="shared" si="1"/>
        <v>3.3000000000000003</v>
      </c>
      <c r="F75" s="68"/>
      <c r="H75" s="34"/>
    </row>
    <row r="76" spans="1:8" ht="66" x14ac:dyDescent="0.25">
      <c r="A76" s="37" t="s">
        <v>201</v>
      </c>
      <c r="B76" s="45" t="s">
        <v>204</v>
      </c>
      <c r="C76" s="81">
        <v>96.8</v>
      </c>
      <c r="D76" s="81">
        <f>20.7+26.9</f>
        <v>47.599999999999994</v>
      </c>
      <c r="E76" s="63">
        <f t="shared" si="1"/>
        <v>49.2</v>
      </c>
      <c r="F76" s="68"/>
      <c r="H76" s="34"/>
    </row>
    <row r="77" spans="1:8" hidden="1" x14ac:dyDescent="0.25">
      <c r="A77" s="37" t="s">
        <v>203</v>
      </c>
      <c r="B77" s="45" t="s">
        <v>206</v>
      </c>
      <c r="C77" s="81">
        <v>0.1</v>
      </c>
      <c r="D77" s="81">
        <v>0.1</v>
      </c>
      <c r="E77" s="63">
        <f t="shared" si="1"/>
        <v>0</v>
      </c>
      <c r="F77" s="68"/>
      <c r="H77" s="34"/>
    </row>
    <row r="78" spans="1:8" ht="26.4" hidden="1" x14ac:dyDescent="0.25">
      <c r="A78" s="37" t="s">
        <v>205</v>
      </c>
      <c r="B78" s="45" t="s">
        <v>230</v>
      </c>
      <c r="C78" s="81">
        <v>1.9</v>
      </c>
      <c r="D78" s="81">
        <v>1.9</v>
      </c>
      <c r="E78" s="63">
        <f t="shared" si="1"/>
        <v>0</v>
      </c>
      <c r="F78" s="97"/>
      <c r="H78" s="34"/>
    </row>
    <row r="79" spans="1:8" ht="39.6" x14ac:dyDescent="0.25">
      <c r="A79" s="37" t="s">
        <v>231</v>
      </c>
      <c r="B79" s="45" t="s">
        <v>232</v>
      </c>
      <c r="C79" s="81">
        <v>85.3</v>
      </c>
      <c r="D79" s="81"/>
      <c r="E79" s="63">
        <f t="shared" si="1"/>
        <v>85.3</v>
      </c>
      <c r="F79" s="97" t="s">
        <v>268</v>
      </c>
      <c r="H79" s="34"/>
    </row>
    <row r="80" spans="1:8" hidden="1" x14ac:dyDescent="0.25">
      <c r="A80" s="37">
        <v>17</v>
      </c>
      <c r="B80" s="38" t="s">
        <v>207</v>
      </c>
      <c r="C80" s="82">
        <v>4143.1000000000004</v>
      </c>
      <c r="D80" s="82">
        <f>D81+D86+D90+D93+D94+D95</f>
        <v>4143.1000000000004</v>
      </c>
      <c r="E80" s="61">
        <f>E81+E86+E90+E93+E94+E95</f>
        <v>0</v>
      </c>
      <c r="F80" s="69"/>
      <c r="H80" s="34"/>
    </row>
    <row r="81" spans="1:8" hidden="1" x14ac:dyDescent="0.25">
      <c r="A81" s="37">
        <v>18</v>
      </c>
      <c r="B81" s="38" t="s">
        <v>208</v>
      </c>
      <c r="C81" s="82">
        <v>600</v>
      </c>
      <c r="D81" s="82">
        <f>D83+D84+D85+D82</f>
        <v>600</v>
      </c>
      <c r="E81" s="61">
        <f>E83+E84+E85+E82</f>
        <v>0</v>
      </c>
      <c r="F81" s="69"/>
      <c r="H81" s="34"/>
    </row>
    <row r="82" spans="1:8" hidden="1" x14ac:dyDescent="0.25">
      <c r="A82" s="37">
        <v>19</v>
      </c>
      <c r="B82" s="47" t="s">
        <v>54</v>
      </c>
      <c r="C82" s="56">
        <v>30</v>
      </c>
      <c r="D82" s="56">
        <v>30</v>
      </c>
      <c r="E82" s="63">
        <f>+C82-D82</f>
        <v>0</v>
      </c>
      <c r="F82" s="69"/>
      <c r="H82" s="34"/>
    </row>
    <row r="83" spans="1:8" ht="26.4" hidden="1" x14ac:dyDescent="0.25">
      <c r="A83" s="37">
        <v>20</v>
      </c>
      <c r="B83" s="45" t="s">
        <v>53</v>
      </c>
      <c r="C83" s="81">
        <v>500</v>
      </c>
      <c r="D83" s="81">
        <v>500</v>
      </c>
      <c r="E83" s="63">
        <f>+C83-D83</f>
        <v>0</v>
      </c>
      <c r="F83" s="69"/>
      <c r="H83" s="34"/>
    </row>
    <row r="84" spans="1:8" hidden="1" x14ac:dyDescent="0.25">
      <c r="A84" s="37">
        <v>21</v>
      </c>
      <c r="B84" s="41" t="s">
        <v>102</v>
      </c>
      <c r="C84" s="56">
        <v>35</v>
      </c>
      <c r="D84" s="56">
        <v>35</v>
      </c>
      <c r="E84" s="63">
        <f>+C84-D84</f>
        <v>0</v>
      </c>
      <c r="F84" s="69"/>
      <c r="H84" s="34"/>
    </row>
    <row r="85" spans="1:8" hidden="1" x14ac:dyDescent="0.25">
      <c r="A85" s="37">
        <v>22</v>
      </c>
      <c r="B85" s="48" t="s">
        <v>103</v>
      </c>
      <c r="C85" s="56">
        <v>35</v>
      </c>
      <c r="D85" s="56">
        <v>35</v>
      </c>
      <c r="E85" s="63">
        <f>+C85-D85</f>
        <v>0</v>
      </c>
      <c r="F85" s="69"/>
      <c r="H85" s="34"/>
    </row>
    <row r="86" spans="1:8" hidden="1" x14ac:dyDescent="0.25">
      <c r="A86" s="37">
        <v>23</v>
      </c>
      <c r="B86" s="38" t="s">
        <v>209</v>
      </c>
      <c r="C86" s="80">
        <v>1765.1</v>
      </c>
      <c r="D86" s="80">
        <f>+D88+D87+D89</f>
        <v>1765.1</v>
      </c>
      <c r="E86" s="40">
        <f>+E88+E87+E89</f>
        <v>0</v>
      </c>
      <c r="F86" s="69"/>
      <c r="H86" s="34"/>
    </row>
    <row r="87" spans="1:8" hidden="1" x14ac:dyDescent="0.25">
      <c r="A87" s="37">
        <v>24</v>
      </c>
      <c r="B87" s="41" t="s">
        <v>56</v>
      </c>
      <c r="C87" s="56">
        <v>213.6</v>
      </c>
      <c r="D87" s="56">
        <f>185.6+28</f>
        <v>213.6</v>
      </c>
      <c r="E87" s="63">
        <f>+C87-D87</f>
        <v>0</v>
      </c>
      <c r="F87" s="113"/>
      <c r="H87" s="34"/>
    </row>
    <row r="88" spans="1:8" hidden="1" x14ac:dyDescent="0.25">
      <c r="A88" s="37">
        <v>25</v>
      </c>
      <c r="B88" s="41" t="s">
        <v>55</v>
      </c>
      <c r="C88" s="56">
        <v>115.9</v>
      </c>
      <c r="D88" s="56">
        <f>124.8-0.1-8.8</f>
        <v>115.9</v>
      </c>
      <c r="E88" s="42">
        <f>+C88-D88</f>
        <v>0</v>
      </c>
      <c r="F88" s="114"/>
      <c r="H88" s="34"/>
    </row>
    <row r="89" spans="1:8" hidden="1" x14ac:dyDescent="0.25">
      <c r="A89" s="37">
        <v>26</v>
      </c>
      <c r="B89" s="41" t="s">
        <v>57</v>
      </c>
      <c r="C89" s="56">
        <v>1435.6</v>
      </c>
      <c r="D89" s="56">
        <f>1380+20+35.6</f>
        <v>1435.6</v>
      </c>
      <c r="E89" s="42">
        <f>+C89-D89</f>
        <v>0</v>
      </c>
      <c r="F89" s="115"/>
      <c r="H89" s="34"/>
    </row>
    <row r="90" spans="1:8" hidden="1" x14ac:dyDescent="0.25">
      <c r="A90" s="37">
        <v>27</v>
      </c>
      <c r="B90" s="38" t="s">
        <v>210</v>
      </c>
      <c r="C90" s="19">
        <v>1640</v>
      </c>
      <c r="D90" s="19">
        <f>+D91+D92</f>
        <v>1640</v>
      </c>
      <c r="E90" s="39">
        <f>+E91+E92</f>
        <v>0</v>
      </c>
      <c r="F90" s="69"/>
      <c r="H90" s="34"/>
    </row>
    <row r="91" spans="1:8" hidden="1" x14ac:dyDescent="0.25">
      <c r="A91" s="37">
        <v>28</v>
      </c>
      <c r="B91" s="41" t="s">
        <v>52</v>
      </c>
      <c r="C91" s="56">
        <v>40</v>
      </c>
      <c r="D91" s="56">
        <v>40</v>
      </c>
      <c r="E91" s="63">
        <f>+C91-D91</f>
        <v>0</v>
      </c>
      <c r="F91" s="69"/>
      <c r="H91" s="34"/>
    </row>
    <row r="92" spans="1:8" hidden="1" x14ac:dyDescent="0.25">
      <c r="A92" s="37">
        <v>29</v>
      </c>
      <c r="B92" s="41" t="s">
        <v>104</v>
      </c>
      <c r="C92" s="56">
        <v>1600</v>
      </c>
      <c r="D92" s="56">
        <v>1600</v>
      </c>
      <c r="E92" s="63">
        <f>+C92-D92</f>
        <v>0</v>
      </c>
      <c r="F92" s="69"/>
      <c r="H92" s="34"/>
    </row>
    <row r="93" spans="1:8" hidden="1" x14ac:dyDescent="0.25">
      <c r="A93" s="37">
        <v>30</v>
      </c>
      <c r="B93" s="38" t="s">
        <v>58</v>
      </c>
      <c r="C93" s="80">
        <v>50</v>
      </c>
      <c r="D93" s="80">
        <v>50</v>
      </c>
      <c r="E93" s="61">
        <f>+C93-D93</f>
        <v>0</v>
      </c>
      <c r="F93" s="65"/>
      <c r="H93" s="62"/>
    </row>
    <row r="94" spans="1:8" hidden="1" x14ac:dyDescent="0.25">
      <c r="A94" s="37">
        <v>31</v>
      </c>
      <c r="B94" s="38" t="s">
        <v>59</v>
      </c>
      <c r="C94" s="80">
        <v>10</v>
      </c>
      <c r="D94" s="80">
        <v>10</v>
      </c>
      <c r="E94" s="61">
        <f>+C94-D94</f>
        <v>0</v>
      </c>
      <c r="F94" s="65"/>
      <c r="H94" s="34"/>
    </row>
    <row r="95" spans="1:8" hidden="1" x14ac:dyDescent="0.25">
      <c r="A95" s="37">
        <v>32</v>
      </c>
      <c r="B95" s="38" t="s">
        <v>60</v>
      </c>
      <c r="C95" s="80">
        <v>78</v>
      </c>
      <c r="D95" s="80">
        <v>78</v>
      </c>
      <c r="E95" s="61">
        <f>+C95-D95</f>
        <v>0</v>
      </c>
      <c r="F95" s="65"/>
      <c r="H95" s="34"/>
    </row>
    <row r="96" spans="1:8" x14ac:dyDescent="0.25">
      <c r="A96" s="37">
        <v>33</v>
      </c>
      <c r="B96" s="49" t="s">
        <v>211</v>
      </c>
      <c r="C96" s="80">
        <f>74251.8+12.1</f>
        <v>74263.900000000009</v>
      </c>
      <c r="D96" s="80">
        <f>+D6+D15+D80</f>
        <v>74030.400000000009</v>
      </c>
      <c r="E96" s="40">
        <f>+E6+E15+E80</f>
        <v>233.50000000000364</v>
      </c>
      <c r="F96" s="70"/>
      <c r="H96" s="34"/>
    </row>
    <row r="97" spans="1:8" ht="26.4" hidden="1" x14ac:dyDescent="0.25">
      <c r="A97" s="37">
        <v>34</v>
      </c>
      <c r="B97" s="50" t="s">
        <v>82</v>
      </c>
      <c r="C97" s="19">
        <v>1569.7</v>
      </c>
      <c r="D97" s="19">
        <f>1169.7+400</f>
        <v>1569.7</v>
      </c>
      <c r="E97" s="40">
        <f>+C97-D97</f>
        <v>0</v>
      </c>
      <c r="F97" s="70"/>
      <c r="H97" s="34"/>
    </row>
    <row r="98" spans="1:8" x14ac:dyDescent="0.25">
      <c r="A98" s="37">
        <v>35</v>
      </c>
      <c r="B98" s="49" t="s">
        <v>212</v>
      </c>
      <c r="C98" s="80">
        <f>75821.5+12.1</f>
        <v>75833.600000000006</v>
      </c>
      <c r="D98" s="80">
        <f>+D96+D97</f>
        <v>75600.100000000006</v>
      </c>
      <c r="E98" s="40">
        <f>+E96+E97</f>
        <v>233.50000000000364</v>
      </c>
      <c r="F98" s="70"/>
      <c r="H98" s="34"/>
    </row>
    <row r="99" spans="1:8" hidden="1" x14ac:dyDescent="0.25">
      <c r="A99" s="37">
        <v>36</v>
      </c>
      <c r="B99" s="38" t="s">
        <v>213</v>
      </c>
      <c r="C99" s="80">
        <v>6262.5</v>
      </c>
      <c r="D99" s="80">
        <f>+D100+D102+D101+D103+D104+D105+D106+D107+D108</f>
        <v>6262.5</v>
      </c>
      <c r="E99" s="40">
        <f>+E100+E102+E101+E103+E104+E105+E106+E107+E108</f>
        <v>0</v>
      </c>
      <c r="F99" s="65"/>
      <c r="H99" s="34"/>
    </row>
    <row r="100" spans="1:8" hidden="1" x14ac:dyDescent="0.25">
      <c r="A100" s="37">
        <v>37</v>
      </c>
      <c r="B100" s="41" t="s">
        <v>83</v>
      </c>
      <c r="C100" s="56">
        <v>4778.7</v>
      </c>
      <c r="D100" s="56">
        <f>4778.7-(1931.1-270.6-185-744.8-730.7)</f>
        <v>4778.7</v>
      </c>
      <c r="E100" s="42">
        <f>+C100-D100</f>
        <v>0</v>
      </c>
      <c r="F100" s="65"/>
      <c r="H100" s="34"/>
    </row>
    <row r="101" spans="1:8" ht="14.4" hidden="1" customHeight="1" x14ac:dyDescent="0.25">
      <c r="A101" s="37">
        <v>38</v>
      </c>
      <c r="B101" s="41" t="s">
        <v>85</v>
      </c>
      <c r="C101" s="56">
        <v>48.7</v>
      </c>
      <c r="D101" s="56">
        <v>48.7</v>
      </c>
      <c r="E101" s="42">
        <f t="shared" ref="E101:E108" si="2">+C101-D101</f>
        <v>0</v>
      </c>
      <c r="F101" s="65"/>
      <c r="H101" s="34"/>
    </row>
    <row r="102" spans="1:8" hidden="1" x14ac:dyDescent="0.25">
      <c r="A102" s="37">
        <v>39</v>
      </c>
      <c r="B102" s="41" t="s">
        <v>84</v>
      </c>
      <c r="C102" s="56">
        <v>54.3</v>
      </c>
      <c r="D102" s="56">
        <v>54.3</v>
      </c>
      <c r="E102" s="42">
        <f t="shared" si="2"/>
        <v>0</v>
      </c>
      <c r="F102" s="65"/>
      <c r="H102" s="34"/>
    </row>
    <row r="103" spans="1:8" hidden="1" x14ac:dyDescent="0.25">
      <c r="A103" s="37">
        <v>40</v>
      </c>
      <c r="B103" s="45" t="s">
        <v>86</v>
      </c>
      <c r="C103" s="56">
        <v>116.3</v>
      </c>
      <c r="D103" s="56">
        <v>116.3</v>
      </c>
      <c r="E103" s="42">
        <f t="shared" si="2"/>
        <v>0</v>
      </c>
      <c r="F103" s="65"/>
      <c r="H103" s="34"/>
    </row>
    <row r="104" spans="1:8" hidden="1" x14ac:dyDescent="0.25">
      <c r="A104" s="37">
        <v>41</v>
      </c>
      <c r="B104" s="41" t="s">
        <v>87</v>
      </c>
      <c r="C104" s="56">
        <v>190.5</v>
      </c>
      <c r="D104" s="56">
        <v>190.5</v>
      </c>
      <c r="E104" s="42">
        <f t="shared" si="2"/>
        <v>0</v>
      </c>
      <c r="F104" s="65"/>
      <c r="H104" s="34"/>
    </row>
    <row r="105" spans="1:8" hidden="1" x14ac:dyDescent="0.25">
      <c r="A105" s="37">
        <v>42</v>
      </c>
      <c r="B105" s="41" t="s">
        <v>88</v>
      </c>
      <c r="C105" s="56">
        <v>120</v>
      </c>
      <c r="D105" s="56">
        <v>120</v>
      </c>
      <c r="E105" s="42">
        <f t="shared" si="2"/>
        <v>0</v>
      </c>
      <c r="F105" s="65"/>
      <c r="H105" s="34"/>
    </row>
    <row r="106" spans="1:8" hidden="1" x14ac:dyDescent="0.25">
      <c r="A106" s="37">
        <v>43</v>
      </c>
      <c r="B106" s="41" t="s">
        <v>89</v>
      </c>
      <c r="C106" s="56">
        <v>345</v>
      </c>
      <c r="D106" s="56">
        <f>(6.4+118.9-30.3)+(304+8.5-62.5)</f>
        <v>345</v>
      </c>
      <c r="E106" s="42">
        <f t="shared" si="2"/>
        <v>0</v>
      </c>
      <c r="F106" s="65"/>
    </row>
    <row r="107" spans="1:8" ht="26.4" hidden="1" x14ac:dyDescent="0.25">
      <c r="A107" s="37">
        <v>44</v>
      </c>
      <c r="B107" s="44" t="s">
        <v>107</v>
      </c>
      <c r="C107" s="56">
        <v>583.1</v>
      </c>
      <c r="D107" s="56">
        <f>583.1</f>
        <v>583.1</v>
      </c>
      <c r="E107" s="42">
        <f t="shared" si="2"/>
        <v>0</v>
      </c>
      <c r="F107" s="65"/>
    </row>
    <row r="108" spans="1:8" ht="26.4" hidden="1" x14ac:dyDescent="0.25">
      <c r="A108" s="37">
        <v>45</v>
      </c>
      <c r="B108" s="44" t="s">
        <v>111</v>
      </c>
      <c r="C108" s="56">
        <v>25.9</v>
      </c>
      <c r="D108" s="56">
        <f>25.9</f>
        <v>25.9</v>
      </c>
      <c r="E108" s="42">
        <f t="shared" si="2"/>
        <v>0</v>
      </c>
      <c r="F108" s="65"/>
    </row>
    <row r="109" spans="1:8" x14ac:dyDescent="0.25">
      <c r="A109" s="37">
        <v>46</v>
      </c>
      <c r="B109" s="49" t="s">
        <v>105</v>
      </c>
      <c r="C109" s="83">
        <f>82084+12.1</f>
        <v>82096.100000000006</v>
      </c>
      <c r="D109" s="83">
        <f>+D98+D99</f>
        <v>81862.600000000006</v>
      </c>
      <c r="E109" s="51">
        <f>+E98+E99</f>
        <v>233.50000000000364</v>
      </c>
      <c r="F109" s="4"/>
    </row>
    <row r="112" spans="1:8" x14ac:dyDescent="0.25">
      <c r="E112" s="62"/>
    </row>
  </sheetData>
  <mergeCells count="4">
    <mergeCell ref="A3:F3"/>
    <mergeCell ref="A4:C4"/>
    <mergeCell ref="F87:F89"/>
    <mergeCell ref="F23:F25"/>
  </mergeCells>
  <phoneticPr fontId="12" type="noConversion"/>
  <pageMargins left="0.19685039370078741" right="0" top="0.78740157480314965" bottom="0.78740157480314965" header="0.31496062992125984" footer="0.31496062992125984"/>
  <pageSetup orientation="landscape" blackAndWhite="1" horizontalDpi="4294967294" verticalDpi="4294967294"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J46"/>
  <sheetViews>
    <sheetView zoomScale="90" zoomScaleNormal="90" workbookViewId="0">
      <selection activeCell="F8" sqref="F8"/>
    </sheetView>
  </sheetViews>
  <sheetFormatPr defaultColWidth="9.33203125" defaultRowHeight="13.2" x14ac:dyDescent="0.25"/>
  <cols>
    <col min="1" max="2" width="6.33203125" style="1" customWidth="1"/>
    <col min="3" max="3" width="39" style="1" customWidth="1"/>
    <col min="4" max="4" width="10.33203125" style="1" customWidth="1"/>
    <col min="5" max="5" width="9.33203125" style="1" customWidth="1"/>
    <col min="6" max="6" width="8.5546875" style="1" customWidth="1"/>
    <col min="7" max="7" width="10" style="1" customWidth="1"/>
    <col min="8" max="8" width="43.88671875" style="1" customWidth="1"/>
    <col min="9" max="16384" width="9.33203125" style="1"/>
  </cols>
  <sheetData>
    <row r="1" spans="1:9" x14ac:dyDescent="0.25">
      <c r="H1" s="22" t="s">
        <v>9</v>
      </c>
    </row>
    <row r="2" spans="1:9" ht="6.6" customHeight="1" x14ac:dyDescent="0.25">
      <c r="D2" s="127"/>
      <c r="E2" s="127"/>
      <c r="F2" s="127"/>
      <c r="G2" s="127"/>
      <c r="H2" s="127"/>
    </row>
    <row r="3" spans="1:9" ht="34.200000000000003" customHeight="1" x14ac:dyDescent="0.25">
      <c r="A3" s="128" t="s">
        <v>274</v>
      </c>
      <c r="B3" s="128"/>
      <c r="C3" s="128"/>
      <c r="D3" s="128"/>
      <c r="E3" s="128"/>
      <c r="F3" s="128"/>
      <c r="G3" s="128"/>
      <c r="H3" s="128"/>
    </row>
    <row r="4" spans="1:9" ht="9.75" customHeight="1" x14ac:dyDescent="0.25">
      <c r="H4" s="9" t="s">
        <v>22</v>
      </c>
    </row>
    <row r="5" spans="1:9" ht="15" customHeight="1" x14ac:dyDescent="0.25">
      <c r="A5" s="129" t="s">
        <v>0</v>
      </c>
      <c r="B5" s="131" t="s">
        <v>2</v>
      </c>
      <c r="C5" s="119" t="s">
        <v>1</v>
      </c>
      <c r="D5" s="133" t="s">
        <v>4</v>
      </c>
      <c r="E5" s="134"/>
      <c r="F5" s="134"/>
      <c r="G5" s="134"/>
      <c r="H5" s="119" t="s">
        <v>3</v>
      </c>
    </row>
    <row r="6" spans="1:9" s="8" customFormat="1" ht="39" customHeight="1" x14ac:dyDescent="0.25">
      <c r="A6" s="130"/>
      <c r="B6" s="132"/>
      <c r="C6" s="120"/>
      <c r="D6" s="5" t="s">
        <v>5</v>
      </c>
      <c r="E6" s="5" t="s">
        <v>6</v>
      </c>
      <c r="F6" s="5" t="s">
        <v>7</v>
      </c>
      <c r="G6" s="5" t="s">
        <v>8</v>
      </c>
      <c r="H6" s="120"/>
    </row>
    <row r="7" spans="1:9" s="12" customFormat="1" ht="10.199999999999999" x14ac:dyDescent="0.2">
      <c r="A7" s="10">
        <v>1</v>
      </c>
      <c r="B7" s="10">
        <v>2</v>
      </c>
      <c r="C7" s="11">
        <v>3</v>
      </c>
      <c r="D7" s="11">
        <v>4</v>
      </c>
      <c r="E7" s="11">
        <v>5</v>
      </c>
      <c r="F7" s="11">
        <v>6</v>
      </c>
      <c r="G7" s="11">
        <v>7</v>
      </c>
      <c r="H7" s="11">
        <v>8</v>
      </c>
    </row>
    <row r="8" spans="1:9" ht="15.6" x14ac:dyDescent="0.3">
      <c r="A8" s="4"/>
      <c r="B8" s="4"/>
      <c r="C8" s="13" t="s">
        <v>23</v>
      </c>
      <c r="D8" s="20">
        <f>+D9+D11+D27+D32+D38+D43</f>
        <v>170.70000000000002</v>
      </c>
      <c r="E8" s="20">
        <f>+E9+E11+E27+E32+E38+E43</f>
        <v>-127.6</v>
      </c>
      <c r="F8" s="20">
        <f>+F9+F11+F27+F32+F38+F43</f>
        <v>43.1</v>
      </c>
      <c r="G8" s="20">
        <f>+G9+G11+G27+G32+G38+G43</f>
        <v>5.9999999999999991</v>
      </c>
      <c r="H8" s="23"/>
    </row>
    <row r="9" spans="1:9" x14ac:dyDescent="0.25">
      <c r="A9" s="24">
        <v>1</v>
      </c>
      <c r="B9" s="2" t="s">
        <v>10</v>
      </c>
      <c r="C9" s="6" t="s">
        <v>11</v>
      </c>
      <c r="D9" s="19">
        <f>SUM(D10:D10)</f>
        <v>0</v>
      </c>
      <c r="E9" s="19">
        <f>SUM(E10:E10)</f>
        <v>0</v>
      </c>
      <c r="F9" s="19">
        <f>SUM(F10:F10)</f>
        <v>0</v>
      </c>
      <c r="G9" s="19">
        <f>SUM(G10:G10)</f>
        <v>4.5999999999999996</v>
      </c>
      <c r="H9" s="25"/>
    </row>
    <row r="10" spans="1:9" ht="26.4" x14ac:dyDescent="0.25">
      <c r="A10" s="14">
        <v>15</v>
      </c>
      <c r="B10" s="87"/>
      <c r="C10" s="69" t="s">
        <v>30</v>
      </c>
      <c r="D10" s="18"/>
      <c r="E10" s="19"/>
      <c r="F10" s="18">
        <f>+D10+E10</f>
        <v>0</v>
      </c>
      <c r="G10" s="18">
        <v>4.5999999999999996</v>
      </c>
      <c r="H10" s="66" t="s">
        <v>234</v>
      </c>
    </row>
    <row r="11" spans="1:9" x14ac:dyDescent="0.25">
      <c r="A11" s="14">
        <v>36</v>
      </c>
      <c r="B11" s="2" t="s">
        <v>12</v>
      </c>
      <c r="C11" s="3" t="s">
        <v>13</v>
      </c>
      <c r="D11" s="19">
        <f>+D12+D14+D17+D18+D19+D20+D21+D22+D23+D24+D25+D26</f>
        <v>106.3</v>
      </c>
      <c r="E11" s="19">
        <f>+E12+E14+E17+E18+E19+E20+E21+E22+E23+E24+E25+E26</f>
        <v>-101.3</v>
      </c>
      <c r="F11" s="19">
        <f>+F12+F14+F17+F18+F19+F20+F21+F22+F23+F24+F25+F26</f>
        <v>5</v>
      </c>
      <c r="G11" s="19">
        <f>+G12+G14+G17+G18+G19+G20+G21+G22+G23+G24+G25+G26</f>
        <v>2</v>
      </c>
      <c r="H11" s="26"/>
    </row>
    <row r="12" spans="1:9" x14ac:dyDescent="0.25">
      <c r="A12" s="124">
        <v>37</v>
      </c>
      <c r="B12" s="15"/>
      <c r="C12" s="69" t="s">
        <v>31</v>
      </c>
      <c r="D12" s="18">
        <f>+D13</f>
        <v>3.1</v>
      </c>
      <c r="E12" s="18"/>
      <c r="F12" s="18">
        <f>+D12+E12</f>
        <v>3.1</v>
      </c>
      <c r="G12" s="18"/>
      <c r="H12" s="76"/>
    </row>
    <row r="13" spans="1:9" ht="52.8" x14ac:dyDescent="0.25">
      <c r="A13" s="125"/>
      <c r="B13" s="15"/>
      <c r="C13" s="31" t="s">
        <v>233</v>
      </c>
      <c r="D13" s="18">
        <v>3.1</v>
      </c>
      <c r="E13" s="18"/>
      <c r="F13" s="18">
        <f t="shared" ref="F13:F31" si="0">+D13+E13</f>
        <v>3.1</v>
      </c>
      <c r="G13" s="18"/>
      <c r="H13" s="26" t="s">
        <v>271</v>
      </c>
    </row>
    <row r="14" spans="1:9" ht="26.4" x14ac:dyDescent="0.25">
      <c r="A14" s="14">
        <v>42</v>
      </c>
      <c r="B14" s="15"/>
      <c r="C14" s="16" t="s">
        <v>92</v>
      </c>
      <c r="D14" s="18">
        <f>+D15+D16</f>
        <v>2.2000000000000002</v>
      </c>
      <c r="E14" s="18">
        <f>+E15+E16</f>
        <v>0</v>
      </c>
      <c r="F14" s="18">
        <f>+F15+F16</f>
        <v>2.2000000000000002</v>
      </c>
      <c r="G14" s="18">
        <f>+G15+G16</f>
        <v>1.7</v>
      </c>
      <c r="H14" s="26"/>
    </row>
    <row r="15" spans="1:9" ht="66.75" customHeight="1" x14ac:dyDescent="0.25">
      <c r="A15" s="72" t="s">
        <v>218</v>
      </c>
      <c r="B15" s="15"/>
      <c r="C15" s="16" t="s">
        <v>19</v>
      </c>
      <c r="D15" s="18">
        <v>1.7</v>
      </c>
      <c r="E15" s="18"/>
      <c r="F15" s="18">
        <f t="shared" si="0"/>
        <v>1.7</v>
      </c>
      <c r="G15" s="18">
        <v>1.7</v>
      </c>
      <c r="H15" s="88" t="s">
        <v>297</v>
      </c>
      <c r="I15" s="109"/>
    </row>
    <row r="16" spans="1:9" ht="39.6" x14ac:dyDescent="0.25">
      <c r="A16" s="106" t="s">
        <v>281</v>
      </c>
      <c r="B16" s="87"/>
      <c r="C16" s="57" t="s">
        <v>282</v>
      </c>
      <c r="D16" s="18">
        <v>0.5</v>
      </c>
      <c r="E16" s="18"/>
      <c r="F16" s="18">
        <f t="shared" si="0"/>
        <v>0.5</v>
      </c>
      <c r="G16" s="18"/>
      <c r="H16" s="88" t="s">
        <v>299</v>
      </c>
    </row>
    <row r="17" spans="1:10" ht="26.4" x14ac:dyDescent="0.25">
      <c r="A17" s="86">
        <v>44</v>
      </c>
      <c r="B17" s="87"/>
      <c r="C17" s="7" t="s">
        <v>283</v>
      </c>
      <c r="D17" s="18">
        <v>20</v>
      </c>
      <c r="E17" s="18"/>
      <c r="F17" s="18">
        <f t="shared" si="0"/>
        <v>20</v>
      </c>
      <c r="G17" s="18"/>
      <c r="H17" s="121" t="s">
        <v>235</v>
      </c>
      <c r="I17" s="109"/>
    </row>
    <row r="18" spans="1:10" ht="26.4" x14ac:dyDescent="0.25">
      <c r="A18" s="86">
        <v>45</v>
      </c>
      <c r="B18" s="87"/>
      <c r="C18" s="7" t="s">
        <v>284</v>
      </c>
      <c r="D18" s="18"/>
      <c r="E18" s="18">
        <v>-51</v>
      </c>
      <c r="F18" s="18">
        <f t="shared" si="0"/>
        <v>-51</v>
      </c>
      <c r="G18" s="18"/>
      <c r="H18" s="122"/>
    </row>
    <row r="19" spans="1:10" ht="26.4" x14ac:dyDescent="0.25">
      <c r="A19" s="14">
        <v>46</v>
      </c>
      <c r="B19" s="15"/>
      <c r="C19" s="7" t="s">
        <v>38</v>
      </c>
      <c r="D19" s="29"/>
      <c r="E19" s="18">
        <v>-0.3</v>
      </c>
      <c r="F19" s="18">
        <f t="shared" si="0"/>
        <v>-0.3</v>
      </c>
      <c r="G19" s="18">
        <v>-0.2</v>
      </c>
      <c r="H19" s="122"/>
    </row>
    <row r="20" spans="1:10" ht="26.4" x14ac:dyDescent="0.25">
      <c r="A20" s="86">
        <v>47</v>
      </c>
      <c r="B20" s="87"/>
      <c r="C20" s="7" t="s">
        <v>285</v>
      </c>
      <c r="D20" s="29">
        <v>40</v>
      </c>
      <c r="E20" s="18"/>
      <c r="F20" s="18">
        <f t="shared" si="0"/>
        <v>40</v>
      </c>
      <c r="G20" s="18">
        <v>0.3</v>
      </c>
      <c r="H20" s="122"/>
      <c r="I20" s="107"/>
      <c r="J20" s="107"/>
    </row>
    <row r="21" spans="1:10" ht="26.4" x14ac:dyDescent="0.25">
      <c r="A21" s="86">
        <v>48</v>
      </c>
      <c r="B21" s="87"/>
      <c r="C21" s="7" t="s">
        <v>39</v>
      </c>
      <c r="D21" s="29"/>
      <c r="E21" s="18"/>
      <c r="F21" s="18">
        <f t="shared" si="0"/>
        <v>0</v>
      </c>
      <c r="G21" s="18">
        <v>0.2</v>
      </c>
      <c r="H21" s="122"/>
      <c r="I21" s="107"/>
      <c r="J21" s="107"/>
    </row>
    <row r="22" spans="1:10" ht="26.4" x14ac:dyDescent="0.25">
      <c r="A22" s="86">
        <v>49</v>
      </c>
      <c r="B22" s="87"/>
      <c r="C22" s="16" t="s">
        <v>286</v>
      </c>
      <c r="D22" s="29"/>
      <c r="E22" s="18">
        <v>-40</v>
      </c>
      <c r="F22" s="18">
        <f t="shared" si="0"/>
        <v>-40</v>
      </c>
      <c r="G22" s="18"/>
      <c r="H22" s="122"/>
      <c r="I22" s="107"/>
      <c r="J22" s="107"/>
    </row>
    <row r="23" spans="1:10" ht="26.4" x14ac:dyDescent="0.25">
      <c r="A23" s="86">
        <v>50</v>
      </c>
      <c r="B23" s="87"/>
      <c r="C23" s="7" t="s">
        <v>287</v>
      </c>
      <c r="D23" s="29">
        <v>7</v>
      </c>
      <c r="E23" s="18"/>
      <c r="F23" s="18">
        <f t="shared" si="0"/>
        <v>7</v>
      </c>
      <c r="G23" s="18"/>
      <c r="H23" s="122"/>
      <c r="I23" s="107"/>
      <c r="J23" s="107"/>
    </row>
    <row r="24" spans="1:10" ht="26.4" x14ac:dyDescent="0.25">
      <c r="A24" s="86">
        <v>51</v>
      </c>
      <c r="B24" s="87"/>
      <c r="C24" s="7" t="s">
        <v>288</v>
      </c>
      <c r="D24" s="29"/>
      <c r="E24" s="18">
        <v>-10</v>
      </c>
      <c r="F24" s="18">
        <f t="shared" si="0"/>
        <v>-10</v>
      </c>
      <c r="G24" s="18"/>
      <c r="H24" s="122"/>
      <c r="I24" s="107"/>
      <c r="J24" s="107"/>
    </row>
    <row r="25" spans="1:10" ht="26.4" x14ac:dyDescent="0.25">
      <c r="A25" s="86">
        <v>52</v>
      </c>
      <c r="B25" s="87"/>
      <c r="C25" s="7" t="s">
        <v>289</v>
      </c>
      <c r="D25" s="29">
        <v>4</v>
      </c>
      <c r="E25" s="18"/>
      <c r="F25" s="18">
        <f t="shared" si="0"/>
        <v>4</v>
      </c>
      <c r="G25" s="18"/>
      <c r="H25" s="122"/>
      <c r="I25" s="107"/>
      <c r="J25" s="107"/>
    </row>
    <row r="26" spans="1:10" ht="26.4" x14ac:dyDescent="0.25">
      <c r="A26" s="86">
        <v>53</v>
      </c>
      <c r="B26" s="87"/>
      <c r="C26" s="7" t="s">
        <v>290</v>
      </c>
      <c r="D26" s="29">
        <v>30</v>
      </c>
      <c r="E26" s="18"/>
      <c r="F26" s="18">
        <f t="shared" si="0"/>
        <v>30</v>
      </c>
      <c r="G26" s="18"/>
      <c r="H26" s="123"/>
      <c r="I26" s="107"/>
      <c r="J26" s="107"/>
    </row>
    <row r="27" spans="1:10" x14ac:dyDescent="0.25">
      <c r="A27" s="14">
        <v>54</v>
      </c>
      <c r="B27" s="2" t="s">
        <v>215</v>
      </c>
      <c r="C27" s="3" t="s">
        <v>216</v>
      </c>
      <c r="D27" s="19">
        <f t="shared" ref="D27:G28" si="1">+D28</f>
        <v>40</v>
      </c>
      <c r="E27" s="19">
        <f t="shared" si="1"/>
        <v>0</v>
      </c>
      <c r="F27" s="19">
        <f t="shared" si="1"/>
        <v>40</v>
      </c>
      <c r="G27" s="19">
        <f t="shared" si="1"/>
        <v>0</v>
      </c>
      <c r="H27" s="26"/>
    </row>
    <row r="28" spans="1:10" ht="13.2" customHeight="1" x14ac:dyDescent="0.25">
      <c r="A28" s="14">
        <v>56</v>
      </c>
      <c r="B28" s="2"/>
      <c r="C28" s="16" t="s">
        <v>92</v>
      </c>
      <c r="D28" s="18">
        <f t="shared" si="1"/>
        <v>40</v>
      </c>
      <c r="E28" s="18"/>
      <c r="F28" s="18">
        <f t="shared" si="1"/>
        <v>40</v>
      </c>
      <c r="G28" s="18"/>
      <c r="H28" s="26"/>
    </row>
    <row r="29" spans="1:10" ht="12.6" customHeight="1" x14ac:dyDescent="0.25">
      <c r="A29" s="126" t="s">
        <v>239</v>
      </c>
      <c r="B29" s="15"/>
      <c r="C29" s="74" t="s">
        <v>236</v>
      </c>
      <c r="D29" s="18">
        <f>+D30+D31</f>
        <v>40</v>
      </c>
      <c r="E29" s="18"/>
      <c r="F29" s="18">
        <f>+F30+F31</f>
        <v>40</v>
      </c>
      <c r="G29" s="18"/>
      <c r="H29" s="26"/>
    </row>
    <row r="30" spans="1:10" ht="39.6" x14ac:dyDescent="0.25">
      <c r="A30" s="126"/>
      <c r="B30" s="15"/>
      <c r="C30" s="96" t="s">
        <v>237</v>
      </c>
      <c r="D30" s="18">
        <v>20</v>
      </c>
      <c r="E30" s="18"/>
      <c r="F30" s="18">
        <f t="shared" si="0"/>
        <v>20</v>
      </c>
      <c r="G30" s="18"/>
      <c r="H30" s="90" t="s">
        <v>272</v>
      </c>
    </row>
    <row r="31" spans="1:10" ht="26.4" x14ac:dyDescent="0.25">
      <c r="A31" s="126"/>
      <c r="B31" s="15"/>
      <c r="C31" s="96" t="s">
        <v>238</v>
      </c>
      <c r="D31" s="18">
        <v>20</v>
      </c>
      <c r="E31" s="18"/>
      <c r="F31" s="18">
        <f t="shared" si="0"/>
        <v>20</v>
      </c>
      <c r="G31" s="18"/>
      <c r="H31" s="90" t="s">
        <v>273</v>
      </c>
    </row>
    <row r="32" spans="1:10" ht="22.8" x14ac:dyDescent="0.25">
      <c r="A32" s="14">
        <v>80</v>
      </c>
      <c r="B32" s="2" t="s">
        <v>16</v>
      </c>
      <c r="C32" s="17" t="s">
        <v>17</v>
      </c>
      <c r="D32" s="19">
        <f>+D36+D34+D37</f>
        <v>10.9</v>
      </c>
      <c r="E32" s="19">
        <f>+E36+E34+E37</f>
        <v>-1.5</v>
      </c>
      <c r="F32" s="19">
        <f>+F36+F34+F37</f>
        <v>9.4</v>
      </c>
      <c r="G32" s="19">
        <f>+G36+G34+G37</f>
        <v>0</v>
      </c>
      <c r="H32" s="28"/>
    </row>
    <row r="33" spans="1:8" ht="26.4" x14ac:dyDescent="0.25">
      <c r="A33" s="86">
        <v>81</v>
      </c>
      <c r="B33" s="87"/>
      <c r="C33" s="16" t="s">
        <v>291</v>
      </c>
      <c r="D33" s="18">
        <f>+D34</f>
        <v>5</v>
      </c>
      <c r="E33" s="18"/>
      <c r="F33" s="18">
        <f>+F34</f>
        <v>5</v>
      </c>
      <c r="G33" s="18"/>
      <c r="H33" s="28"/>
    </row>
    <row r="34" spans="1:8" ht="41.4" x14ac:dyDescent="0.25">
      <c r="A34" s="106" t="s">
        <v>292</v>
      </c>
      <c r="B34" s="87"/>
      <c r="C34" s="108" t="s">
        <v>293</v>
      </c>
      <c r="D34" s="18">
        <f>+D35</f>
        <v>5</v>
      </c>
      <c r="E34" s="18"/>
      <c r="F34" s="18">
        <f>+F35</f>
        <v>5</v>
      </c>
      <c r="G34" s="18"/>
      <c r="H34" s="28"/>
    </row>
    <row r="35" spans="1:8" ht="28.5" customHeight="1" x14ac:dyDescent="0.25">
      <c r="A35" s="106" t="s">
        <v>294</v>
      </c>
      <c r="B35" s="87"/>
      <c r="C35" s="66" t="s">
        <v>295</v>
      </c>
      <c r="D35" s="18">
        <v>5</v>
      </c>
      <c r="E35" s="19"/>
      <c r="F35" s="18">
        <f>+E35+D35</f>
        <v>5</v>
      </c>
      <c r="G35" s="19"/>
      <c r="H35" s="28" t="s">
        <v>298</v>
      </c>
    </row>
    <row r="36" spans="1:8" ht="26.4" x14ac:dyDescent="0.25">
      <c r="A36" s="14">
        <v>85</v>
      </c>
      <c r="B36" s="89"/>
      <c r="C36" s="16" t="s">
        <v>38</v>
      </c>
      <c r="D36" s="30">
        <v>5.9</v>
      </c>
      <c r="E36" s="18"/>
      <c r="F36" s="18">
        <f>+D36+E36</f>
        <v>5.9</v>
      </c>
      <c r="G36" s="18"/>
      <c r="H36" s="90" t="s">
        <v>235</v>
      </c>
    </row>
    <row r="37" spans="1:8" ht="26.4" x14ac:dyDescent="0.25">
      <c r="A37" s="14">
        <v>87</v>
      </c>
      <c r="B37" s="2"/>
      <c r="C37" s="7" t="s">
        <v>39</v>
      </c>
      <c r="D37" s="30"/>
      <c r="E37" s="18">
        <v>-1.5</v>
      </c>
      <c r="F37" s="18">
        <f>+D37+E37</f>
        <v>-1.5</v>
      </c>
      <c r="G37" s="18"/>
      <c r="H37" s="90" t="s">
        <v>235</v>
      </c>
    </row>
    <row r="38" spans="1:8" x14ac:dyDescent="0.25">
      <c r="A38" s="14">
        <v>93</v>
      </c>
      <c r="B38" s="2" t="s">
        <v>24</v>
      </c>
      <c r="C38" s="3" t="s">
        <v>25</v>
      </c>
      <c r="D38" s="19">
        <f>+D39+D41+D42</f>
        <v>13.5</v>
      </c>
      <c r="E38" s="19">
        <f>+E39+E41+E42</f>
        <v>-0.4</v>
      </c>
      <c r="F38" s="19">
        <f>+F39+F41+F42</f>
        <v>13.1</v>
      </c>
      <c r="G38" s="19">
        <f>+G39+G41+G42</f>
        <v>-0.4</v>
      </c>
      <c r="H38" s="27"/>
    </row>
    <row r="39" spans="1:8" ht="26.4" x14ac:dyDescent="0.25">
      <c r="A39" s="14">
        <v>94</v>
      </c>
      <c r="B39" s="15"/>
      <c r="C39" s="16" t="s">
        <v>92</v>
      </c>
      <c r="D39" s="18">
        <f>+D40</f>
        <v>12</v>
      </c>
      <c r="E39" s="18">
        <f>+E40</f>
        <v>0</v>
      </c>
      <c r="F39" s="18">
        <f>+F40</f>
        <v>12</v>
      </c>
      <c r="G39" s="18">
        <f>+G40</f>
        <v>0</v>
      </c>
      <c r="H39" s="27"/>
    </row>
    <row r="40" spans="1:8" ht="52.8" x14ac:dyDescent="0.25">
      <c r="A40" s="72" t="s">
        <v>240</v>
      </c>
      <c r="B40" s="15"/>
      <c r="C40" s="74" t="s">
        <v>217</v>
      </c>
      <c r="D40" s="18">
        <v>12</v>
      </c>
      <c r="E40" s="18"/>
      <c r="F40" s="18">
        <f>+D40+E40</f>
        <v>12</v>
      </c>
      <c r="G40" s="18"/>
      <c r="H40" s="90" t="s">
        <v>276</v>
      </c>
    </row>
    <row r="41" spans="1:8" ht="26.4" x14ac:dyDescent="0.25">
      <c r="A41" s="14">
        <v>98</v>
      </c>
      <c r="B41" s="87"/>
      <c r="C41" s="7" t="s">
        <v>38</v>
      </c>
      <c r="D41" s="18"/>
      <c r="E41" s="18">
        <v>-0.4</v>
      </c>
      <c r="F41" s="18">
        <f>+D41+E41</f>
        <v>-0.4</v>
      </c>
      <c r="G41" s="18">
        <v>-0.4</v>
      </c>
      <c r="H41" s="90" t="s">
        <v>235</v>
      </c>
    </row>
    <row r="42" spans="1:8" ht="26.4" x14ac:dyDescent="0.25">
      <c r="A42" s="14">
        <v>100</v>
      </c>
      <c r="B42" s="15"/>
      <c r="C42" s="7" t="s">
        <v>39</v>
      </c>
      <c r="D42" s="18">
        <v>1.5</v>
      </c>
      <c r="E42" s="18"/>
      <c r="F42" s="18">
        <f>+D42+E42</f>
        <v>1.5</v>
      </c>
      <c r="G42" s="18"/>
      <c r="H42" s="90" t="s">
        <v>235</v>
      </c>
    </row>
    <row r="43" spans="1:8" ht="26.4" x14ac:dyDescent="0.25">
      <c r="A43" s="14">
        <v>110</v>
      </c>
      <c r="B43" s="2" t="s">
        <v>45</v>
      </c>
      <c r="C43" s="3" t="s">
        <v>46</v>
      </c>
      <c r="D43" s="19">
        <f>+D44+D46</f>
        <v>0</v>
      </c>
      <c r="E43" s="19">
        <f>+E44+E46</f>
        <v>-24.4</v>
      </c>
      <c r="F43" s="19">
        <f>+F44+F46</f>
        <v>-24.4</v>
      </c>
      <c r="G43" s="19">
        <f>+G44+G46</f>
        <v>-0.2</v>
      </c>
      <c r="H43" s="28"/>
    </row>
    <row r="44" spans="1:8" ht="26.4" x14ac:dyDescent="0.25">
      <c r="A44" s="14">
        <v>113</v>
      </c>
      <c r="B44" s="2"/>
      <c r="C44" s="16" t="s">
        <v>92</v>
      </c>
      <c r="D44" s="18">
        <f>+D45+D46</f>
        <v>0</v>
      </c>
      <c r="E44" s="18">
        <f>+E45</f>
        <v>-19.2</v>
      </c>
      <c r="F44" s="18">
        <f>+F45</f>
        <v>-19.2</v>
      </c>
      <c r="G44" s="18">
        <f>+G45</f>
        <v>0</v>
      </c>
      <c r="H44" s="28"/>
    </row>
    <row r="45" spans="1:8" ht="52.8" x14ac:dyDescent="0.25">
      <c r="A45" s="73" t="s">
        <v>296</v>
      </c>
      <c r="B45" s="2"/>
      <c r="C45" s="16" t="s">
        <v>113</v>
      </c>
      <c r="D45" s="18"/>
      <c r="E45" s="18">
        <v>-19.2</v>
      </c>
      <c r="F45" s="18">
        <f>+D45+E45</f>
        <v>-19.2</v>
      </c>
      <c r="G45" s="18"/>
      <c r="H45" s="105" t="s">
        <v>277</v>
      </c>
    </row>
    <row r="46" spans="1:8" ht="26.4" x14ac:dyDescent="0.25">
      <c r="A46" s="73">
        <v>117</v>
      </c>
      <c r="B46" s="2"/>
      <c r="C46" s="7" t="s">
        <v>38</v>
      </c>
      <c r="D46" s="18"/>
      <c r="E46" s="18">
        <v>-5.2</v>
      </c>
      <c r="F46" s="18">
        <f>+E46+D46</f>
        <v>-5.2</v>
      </c>
      <c r="G46" s="18">
        <v>-0.2</v>
      </c>
      <c r="H46" s="90" t="s">
        <v>235</v>
      </c>
    </row>
  </sheetData>
  <mergeCells count="10">
    <mergeCell ref="H5:H6"/>
    <mergeCell ref="H17:H26"/>
    <mergeCell ref="A12:A13"/>
    <mergeCell ref="A29:A31"/>
    <mergeCell ref="D2:H2"/>
    <mergeCell ref="A3:H3"/>
    <mergeCell ref="A5:A6"/>
    <mergeCell ref="B5:B6"/>
    <mergeCell ref="C5:C6"/>
    <mergeCell ref="D5:G5"/>
  </mergeCells>
  <phoneticPr fontId="12" type="noConversion"/>
  <pageMargins left="0.70866141732283472" right="0" top="0.78740157480314965" bottom="0.78740157480314965" header="0" footer="0"/>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H44"/>
  <sheetViews>
    <sheetView zoomScale="80" zoomScaleNormal="80" workbookViewId="0">
      <selection activeCell="F8" sqref="F8"/>
    </sheetView>
  </sheetViews>
  <sheetFormatPr defaultColWidth="9.33203125" defaultRowHeight="13.2" x14ac:dyDescent="0.25"/>
  <cols>
    <col min="1" max="2" width="6.33203125" style="1" customWidth="1"/>
    <col min="3" max="3" width="41.6640625" style="1" customWidth="1"/>
    <col min="4" max="4" width="10.33203125" style="1" customWidth="1"/>
    <col min="5" max="5" width="9.33203125" style="1" customWidth="1"/>
    <col min="6" max="6" width="8.5546875" style="1" customWidth="1"/>
    <col min="7" max="7" width="10" style="1" customWidth="1"/>
    <col min="8" max="8" width="43" style="1" customWidth="1"/>
    <col min="9" max="16384" width="9.33203125" style="1"/>
  </cols>
  <sheetData>
    <row r="1" spans="1:8" x14ac:dyDescent="0.25">
      <c r="H1" s="22" t="s">
        <v>20</v>
      </c>
    </row>
    <row r="2" spans="1:8" ht="24" customHeight="1" x14ac:dyDescent="0.25">
      <c r="D2" s="127"/>
      <c r="E2" s="127"/>
      <c r="F2" s="127"/>
      <c r="G2" s="127"/>
      <c r="H2" s="127"/>
    </row>
    <row r="3" spans="1:8" ht="61.2" customHeight="1" x14ac:dyDescent="0.25">
      <c r="A3" s="128" t="s">
        <v>256</v>
      </c>
      <c r="B3" s="128"/>
      <c r="C3" s="128"/>
      <c r="D3" s="128"/>
      <c r="E3" s="128"/>
      <c r="F3" s="128"/>
      <c r="G3" s="128"/>
      <c r="H3" s="128"/>
    </row>
    <row r="4" spans="1:8" x14ac:dyDescent="0.25">
      <c r="H4" s="9" t="s">
        <v>22</v>
      </c>
    </row>
    <row r="5" spans="1:8" ht="15" customHeight="1" x14ac:dyDescent="0.25">
      <c r="A5" s="135" t="s">
        <v>0</v>
      </c>
      <c r="B5" s="136" t="s">
        <v>2</v>
      </c>
      <c r="C5" s="137" t="s">
        <v>1</v>
      </c>
      <c r="D5" s="138" t="s">
        <v>4</v>
      </c>
      <c r="E5" s="138"/>
      <c r="F5" s="138"/>
      <c r="G5" s="138"/>
      <c r="H5" s="137" t="s">
        <v>3</v>
      </c>
    </row>
    <row r="6" spans="1:8" s="8" customFormat="1" ht="39" customHeight="1" x14ac:dyDescent="0.25">
      <c r="A6" s="135"/>
      <c r="B6" s="136"/>
      <c r="C6" s="137"/>
      <c r="D6" s="5" t="s">
        <v>5</v>
      </c>
      <c r="E6" s="5" t="s">
        <v>6</v>
      </c>
      <c r="F6" s="5" t="s">
        <v>7</v>
      </c>
      <c r="G6" s="5" t="s">
        <v>8</v>
      </c>
      <c r="H6" s="137"/>
    </row>
    <row r="7" spans="1:8" s="12" customFormat="1" ht="10.199999999999999" x14ac:dyDescent="0.2">
      <c r="A7" s="10">
        <v>1</v>
      </c>
      <c r="B7" s="10">
        <v>2</v>
      </c>
      <c r="C7" s="11">
        <v>3</v>
      </c>
      <c r="D7" s="11">
        <v>4</v>
      </c>
      <c r="E7" s="11">
        <v>5</v>
      </c>
      <c r="F7" s="11">
        <v>6</v>
      </c>
      <c r="G7" s="11">
        <v>7</v>
      </c>
      <c r="H7" s="11">
        <v>8</v>
      </c>
    </row>
    <row r="8" spans="1:8" ht="21" customHeight="1" x14ac:dyDescent="0.3">
      <c r="A8" s="4"/>
      <c r="B8" s="4"/>
      <c r="C8" s="13" t="s">
        <v>18</v>
      </c>
      <c r="D8" s="99">
        <f>+D9</f>
        <v>0</v>
      </c>
      <c r="E8" s="99">
        <f t="shared" ref="E8:G9" si="0">+E9</f>
        <v>-35</v>
      </c>
      <c r="F8" s="99">
        <f t="shared" si="0"/>
        <v>-35</v>
      </c>
      <c r="G8" s="99">
        <f t="shared" si="0"/>
        <v>0</v>
      </c>
      <c r="H8" s="4"/>
    </row>
    <row r="9" spans="1:8" x14ac:dyDescent="0.25">
      <c r="A9" s="14">
        <v>7</v>
      </c>
      <c r="B9" s="2" t="s">
        <v>12</v>
      </c>
      <c r="C9" s="3" t="s">
        <v>13</v>
      </c>
      <c r="D9" s="36">
        <f>+D10</f>
        <v>0</v>
      </c>
      <c r="E9" s="36">
        <f t="shared" si="0"/>
        <v>-35</v>
      </c>
      <c r="F9" s="36">
        <f t="shared" si="0"/>
        <v>-35</v>
      </c>
      <c r="G9" s="36">
        <f t="shared" si="0"/>
        <v>0</v>
      </c>
      <c r="H9" s="4"/>
    </row>
    <row r="10" spans="1:8" ht="13.2" customHeight="1" x14ac:dyDescent="0.25">
      <c r="A10" s="14">
        <v>10</v>
      </c>
      <c r="B10" s="2"/>
      <c r="C10" s="100" t="s">
        <v>93</v>
      </c>
      <c r="D10" s="30">
        <f>+D11</f>
        <v>0</v>
      </c>
      <c r="E10" s="30">
        <f>+E11</f>
        <v>-35</v>
      </c>
      <c r="F10" s="30">
        <f>+F11</f>
        <v>-35</v>
      </c>
      <c r="G10" s="30">
        <f>+G11</f>
        <v>0</v>
      </c>
      <c r="H10" s="91"/>
    </row>
    <row r="11" spans="1:8" ht="39.6" x14ac:dyDescent="0.25">
      <c r="A11" s="101" t="s">
        <v>241</v>
      </c>
      <c r="B11" s="15"/>
      <c r="C11" s="75" t="s">
        <v>242</v>
      </c>
      <c r="D11" s="30"/>
      <c r="E11" s="30">
        <v>-35</v>
      </c>
      <c r="F11" s="30">
        <f>+D11+E11</f>
        <v>-35</v>
      </c>
      <c r="G11" s="30"/>
      <c r="H11" s="91" t="s">
        <v>278</v>
      </c>
    </row>
    <row r="12" spans="1:8" ht="15.6" x14ac:dyDescent="0.3">
      <c r="A12" s="102"/>
      <c r="B12" s="103"/>
      <c r="C12" s="13" t="s">
        <v>95</v>
      </c>
      <c r="D12" s="99">
        <f>+D13+D32</f>
        <v>174.29999999999998</v>
      </c>
      <c r="E12" s="99">
        <f>+E13+E32</f>
        <v>-148.1</v>
      </c>
      <c r="F12" s="99">
        <f>+F13+F32</f>
        <v>26.200000000000014</v>
      </c>
      <c r="G12" s="99">
        <f>+G13+G32</f>
        <v>77.900000000000006</v>
      </c>
      <c r="H12" s="104"/>
    </row>
    <row r="13" spans="1:8" x14ac:dyDescent="0.25">
      <c r="A13" s="14">
        <v>1</v>
      </c>
      <c r="B13" s="2" t="s">
        <v>10</v>
      </c>
      <c r="C13" s="6" t="s">
        <v>11</v>
      </c>
      <c r="D13" s="19">
        <f>+D14</f>
        <v>21.600000000000005</v>
      </c>
      <c r="E13" s="19">
        <f>+E14</f>
        <v>0</v>
      </c>
      <c r="F13" s="19">
        <f>+F14</f>
        <v>21.600000000000005</v>
      </c>
      <c r="G13" s="19">
        <f>+G14</f>
        <v>6.7000000000000011</v>
      </c>
      <c r="H13" s="27"/>
    </row>
    <row r="14" spans="1:8" ht="52.8" x14ac:dyDescent="0.25">
      <c r="A14" s="14">
        <v>45</v>
      </c>
      <c r="B14" s="15" t="s">
        <v>243</v>
      </c>
      <c r="C14" s="77" t="s">
        <v>244</v>
      </c>
      <c r="D14" s="18">
        <f>SUM(D15:D31)</f>
        <v>21.600000000000005</v>
      </c>
      <c r="E14" s="18">
        <f>SUM(E15:E31)</f>
        <v>0</v>
      </c>
      <c r="F14" s="18">
        <f>SUM(F15:F31)</f>
        <v>21.600000000000005</v>
      </c>
      <c r="G14" s="18">
        <f>SUM(G15:G31)</f>
        <v>6.7000000000000011</v>
      </c>
      <c r="H14" s="68" t="s">
        <v>270</v>
      </c>
    </row>
    <row r="15" spans="1:8" x14ac:dyDescent="0.25">
      <c r="A15" s="14">
        <v>46</v>
      </c>
      <c r="B15" s="15"/>
      <c r="C15" s="69" t="s">
        <v>96</v>
      </c>
      <c r="D15" s="110">
        <f>1.9+1.8</f>
        <v>3.7</v>
      </c>
      <c r="E15" s="29"/>
      <c r="F15" s="29">
        <f>+D15+E15</f>
        <v>3.7</v>
      </c>
      <c r="G15" s="29"/>
      <c r="H15" s="27"/>
    </row>
    <row r="16" spans="1:8" x14ac:dyDescent="0.25">
      <c r="A16" s="14">
        <v>47</v>
      </c>
      <c r="B16" s="15"/>
      <c r="C16" s="69" t="s">
        <v>245</v>
      </c>
      <c r="D16" s="110">
        <f>0.6+0.6</f>
        <v>1.2</v>
      </c>
      <c r="E16" s="29"/>
      <c r="F16" s="29">
        <f t="shared" ref="F16:F31" si="1">+D16+E16</f>
        <v>1.2</v>
      </c>
      <c r="G16" s="29"/>
      <c r="H16" s="27"/>
    </row>
    <row r="17" spans="1:8" x14ac:dyDescent="0.25">
      <c r="A17" s="14">
        <v>48</v>
      </c>
      <c r="B17" s="15"/>
      <c r="C17" s="69" t="s">
        <v>32</v>
      </c>
      <c r="D17" s="110">
        <f>0.6+0.6</f>
        <v>1.2</v>
      </c>
      <c r="E17" s="29"/>
      <c r="F17" s="29">
        <f t="shared" si="1"/>
        <v>1.2</v>
      </c>
      <c r="G17" s="29"/>
      <c r="H17" s="27"/>
    </row>
    <row r="18" spans="1:8" x14ac:dyDescent="0.25">
      <c r="A18" s="14">
        <v>49</v>
      </c>
      <c r="B18" s="15"/>
      <c r="C18" s="69" t="s">
        <v>34</v>
      </c>
      <c r="D18" s="110">
        <f>0.5+0.4</f>
        <v>0.9</v>
      </c>
      <c r="E18" s="29"/>
      <c r="F18" s="29">
        <f t="shared" si="1"/>
        <v>0.9</v>
      </c>
      <c r="G18" s="29"/>
      <c r="H18" s="27"/>
    </row>
    <row r="19" spans="1:8" x14ac:dyDescent="0.25">
      <c r="A19" s="14">
        <v>50</v>
      </c>
      <c r="B19" s="15"/>
      <c r="C19" s="69" t="s">
        <v>106</v>
      </c>
      <c r="D19" s="29">
        <v>1.6</v>
      </c>
      <c r="E19" s="29"/>
      <c r="F19" s="29">
        <f t="shared" si="1"/>
        <v>1.6</v>
      </c>
      <c r="G19" s="29">
        <v>0.3</v>
      </c>
      <c r="H19" s="27"/>
    </row>
    <row r="20" spans="1:8" x14ac:dyDescent="0.25">
      <c r="A20" s="14">
        <v>51</v>
      </c>
      <c r="B20" s="15"/>
      <c r="C20" s="69" t="s">
        <v>112</v>
      </c>
      <c r="D20" s="29">
        <v>1.2</v>
      </c>
      <c r="E20" s="29"/>
      <c r="F20" s="29">
        <f t="shared" si="1"/>
        <v>1.2</v>
      </c>
      <c r="G20" s="29"/>
      <c r="H20" s="27"/>
    </row>
    <row r="21" spans="1:8" x14ac:dyDescent="0.25">
      <c r="A21" s="14">
        <v>53</v>
      </c>
      <c r="B21" s="15"/>
      <c r="C21" s="69" t="s">
        <v>27</v>
      </c>
      <c r="D21" s="29">
        <v>1.3</v>
      </c>
      <c r="E21" s="29"/>
      <c r="F21" s="29">
        <f t="shared" si="1"/>
        <v>1.3</v>
      </c>
      <c r="G21" s="29">
        <v>1.3</v>
      </c>
      <c r="H21" s="27"/>
    </row>
    <row r="22" spans="1:8" x14ac:dyDescent="0.25">
      <c r="A22" s="14">
        <v>55</v>
      </c>
      <c r="B22" s="15"/>
      <c r="C22" s="7" t="s">
        <v>26</v>
      </c>
      <c r="D22" s="110">
        <f>0.2+0.1</f>
        <v>0.30000000000000004</v>
      </c>
      <c r="E22" s="29"/>
      <c r="F22" s="29">
        <f t="shared" si="1"/>
        <v>0.30000000000000004</v>
      </c>
      <c r="G22" s="29"/>
      <c r="H22" s="27"/>
    </row>
    <row r="23" spans="1:8" x14ac:dyDescent="0.25">
      <c r="A23" s="14">
        <v>56</v>
      </c>
      <c r="B23" s="15"/>
      <c r="C23" s="7" t="s">
        <v>44</v>
      </c>
      <c r="D23" s="110">
        <f>0.2+0.1</f>
        <v>0.30000000000000004</v>
      </c>
      <c r="E23" s="29"/>
      <c r="F23" s="29">
        <f t="shared" si="1"/>
        <v>0.30000000000000004</v>
      </c>
      <c r="G23" s="29"/>
      <c r="H23" s="27"/>
    </row>
    <row r="24" spans="1:8" x14ac:dyDescent="0.25">
      <c r="A24" s="14">
        <v>57</v>
      </c>
      <c r="B24" s="15"/>
      <c r="C24" s="7" t="s">
        <v>35</v>
      </c>
      <c r="D24" s="110">
        <f>0.3+0.3</f>
        <v>0.6</v>
      </c>
      <c r="E24" s="29"/>
      <c r="F24" s="29">
        <f t="shared" si="1"/>
        <v>0.6</v>
      </c>
      <c r="G24" s="29"/>
      <c r="H24" s="27"/>
    </row>
    <row r="25" spans="1:8" x14ac:dyDescent="0.25">
      <c r="A25" s="14">
        <v>58</v>
      </c>
      <c r="B25" s="15"/>
      <c r="C25" s="69" t="s">
        <v>30</v>
      </c>
      <c r="D25" s="29">
        <v>1.3</v>
      </c>
      <c r="E25" s="29"/>
      <c r="F25" s="29">
        <f t="shared" si="1"/>
        <v>1.3</v>
      </c>
      <c r="G25" s="29">
        <v>0.8</v>
      </c>
      <c r="H25" s="27"/>
    </row>
    <row r="26" spans="1:8" ht="28.5" customHeight="1" x14ac:dyDescent="0.25">
      <c r="A26" s="14">
        <v>59</v>
      </c>
      <c r="B26" s="15"/>
      <c r="C26" s="7" t="s">
        <v>29</v>
      </c>
      <c r="D26" s="29">
        <v>1.9</v>
      </c>
      <c r="E26" s="29"/>
      <c r="F26" s="29">
        <f t="shared" si="1"/>
        <v>1.9</v>
      </c>
      <c r="G26" s="29">
        <v>1.8</v>
      </c>
      <c r="H26" s="27"/>
    </row>
    <row r="27" spans="1:8" x14ac:dyDescent="0.25">
      <c r="A27" s="14">
        <v>60</v>
      </c>
      <c r="B27" s="15"/>
      <c r="C27" s="69" t="s">
        <v>36</v>
      </c>
      <c r="D27" s="29">
        <v>2.1</v>
      </c>
      <c r="E27" s="29"/>
      <c r="F27" s="29">
        <f t="shared" si="1"/>
        <v>2.1</v>
      </c>
      <c r="G27" s="29">
        <v>2.1</v>
      </c>
      <c r="H27" s="27"/>
    </row>
    <row r="28" spans="1:8" x14ac:dyDescent="0.25">
      <c r="A28" s="14">
        <v>61</v>
      </c>
      <c r="B28" s="15"/>
      <c r="C28" s="7" t="s">
        <v>37</v>
      </c>
      <c r="D28" s="110">
        <f>0.6+0.5</f>
        <v>1.1000000000000001</v>
      </c>
      <c r="E28" s="29"/>
      <c r="F28" s="29">
        <f t="shared" si="1"/>
        <v>1.1000000000000001</v>
      </c>
      <c r="G28" s="29"/>
      <c r="H28" s="27"/>
    </row>
    <row r="29" spans="1:8" x14ac:dyDescent="0.25">
      <c r="A29" s="14">
        <v>62</v>
      </c>
      <c r="B29" s="15"/>
      <c r="C29" s="7" t="s">
        <v>28</v>
      </c>
      <c r="D29" s="110">
        <f>1+0.9</f>
        <v>1.9</v>
      </c>
      <c r="E29" s="29"/>
      <c r="F29" s="29">
        <f t="shared" si="1"/>
        <v>1.9</v>
      </c>
      <c r="G29" s="29"/>
      <c r="H29" s="27"/>
    </row>
    <row r="30" spans="1:8" x14ac:dyDescent="0.25">
      <c r="A30" s="14">
        <v>66</v>
      </c>
      <c r="B30" s="15"/>
      <c r="C30" s="71" t="s">
        <v>14</v>
      </c>
      <c r="D30" s="29">
        <v>0.6</v>
      </c>
      <c r="E30" s="29"/>
      <c r="F30" s="29">
        <f t="shared" si="1"/>
        <v>0.6</v>
      </c>
      <c r="G30" s="29"/>
      <c r="H30" s="27"/>
    </row>
    <row r="31" spans="1:8" x14ac:dyDescent="0.25">
      <c r="A31" s="14">
        <v>67</v>
      </c>
      <c r="B31" s="15"/>
      <c r="C31" s="71" t="s">
        <v>33</v>
      </c>
      <c r="D31" s="29">
        <v>0.4</v>
      </c>
      <c r="E31" s="29"/>
      <c r="F31" s="29">
        <f t="shared" si="1"/>
        <v>0.4</v>
      </c>
      <c r="G31" s="29">
        <v>0.4</v>
      </c>
      <c r="H31" s="27"/>
    </row>
    <row r="32" spans="1:8" x14ac:dyDescent="0.25">
      <c r="A32" s="14">
        <v>83</v>
      </c>
      <c r="B32" s="2" t="s">
        <v>12</v>
      </c>
      <c r="C32" s="3" t="s">
        <v>13</v>
      </c>
      <c r="D32" s="19">
        <f>+D33+D35+D37+D39+D41+D43</f>
        <v>152.69999999999999</v>
      </c>
      <c r="E32" s="19">
        <f>+E33+E35+E37+E39+E41+E43</f>
        <v>-148.1</v>
      </c>
      <c r="F32" s="19">
        <f>+F33+F35+F37+F39+F41+F43</f>
        <v>4.6000000000000085</v>
      </c>
      <c r="G32" s="19">
        <f>+G33+G35+G37+G39+G41+G43</f>
        <v>71.2</v>
      </c>
      <c r="H32" s="27"/>
    </row>
    <row r="33" spans="1:8" ht="26.4" x14ac:dyDescent="0.25">
      <c r="A33" s="14">
        <v>105</v>
      </c>
      <c r="B33" s="15" t="s">
        <v>246</v>
      </c>
      <c r="C33" s="77" t="s">
        <v>247</v>
      </c>
      <c r="D33" s="29">
        <f>+D34</f>
        <v>0</v>
      </c>
      <c r="E33" s="29">
        <f>+E34</f>
        <v>-144.19999999999999</v>
      </c>
      <c r="F33" s="29">
        <f>+F34</f>
        <v>-144.19999999999999</v>
      </c>
      <c r="G33" s="29">
        <f>+G34</f>
        <v>-2.4</v>
      </c>
      <c r="H33" s="27" t="s">
        <v>269</v>
      </c>
    </row>
    <row r="34" spans="1:8" x14ac:dyDescent="0.25">
      <c r="A34" s="14">
        <v>106</v>
      </c>
      <c r="B34" s="15"/>
      <c r="C34" s="7" t="s">
        <v>19</v>
      </c>
      <c r="D34" s="29"/>
      <c r="E34" s="29">
        <v>-144.19999999999999</v>
      </c>
      <c r="F34" s="18">
        <f>+D34+E34</f>
        <v>-144.19999999999999</v>
      </c>
      <c r="G34" s="29">
        <v>-2.4</v>
      </c>
      <c r="H34" s="66"/>
    </row>
    <row r="35" spans="1:8" ht="26.4" x14ac:dyDescent="0.25">
      <c r="A35" s="14">
        <v>124</v>
      </c>
      <c r="B35" s="15" t="s">
        <v>248</v>
      </c>
      <c r="C35" s="77" t="s">
        <v>249</v>
      </c>
      <c r="D35" s="29">
        <f>+D36</f>
        <v>0</v>
      </c>
      <c r="E35" s="29">
        <f>+E36</f>
        <v>-3.9</v>
      </c>
      <c r="F35" s="29">
        <f>+F36</f>
        <v>-3.9</v>
      </c>
      <c r="G35" s="29">
        <f>+G36</f>
        <v>-0.1</v>
      </c>
      <c r="H35" s="27" t="s">
        <v>279</v>
      </c>
    </row>
    <row r="36" spans="1:8" x14ac:dyDescent="0.25">
      <c r="A36" s="14">
        <v>125</v>
      </c>
      <c r="B36" s="15"/>
      <c r="C36" s="7" t="s">
        <v>214</v>
      </c>
      <c r="D36" s="29"/>
      <c r="E36" s="29">
        <v>-3.9</v>
      </c>
      <c r="F36" s="18">
        <f t="shared" ref="F36:F44" si="2">+D36+E36</f>
        <v>-3.9</v>
      </c>
      <c r="G36" s="29">
        <v>-0.1</v>
      </c>
      <c r="H36" s="27"/>
    </row>
    <row r="37" spans="1:8" ht="39.6" x14ac:dyDescent="0.25">
      <c r="A37" s="14">
        <v>135</v>
      </c>
      <c r="B37" s="15" t="s">
        <v>223</v>
      </c>
      <c r="C37" s="58" t="s">
        <v>224</v>
      </c>
      <c r="D37" s="29">
        <f>+D38</f>
        <v>14.9</v>
      </c>
      <c r="E37" s="29">
        <f>+E38</f>
        <v>0</v>
      </c>
      <c r="F37" s="29">
        <f>+F38</f>
        <v>14.9</v>
      </c>
      <c r="G37" s="29">
        <f>+G38</f>
        <v>0.3</v>
      </c>
      <c r="H37" s="27"/>
    </row>
    <row r="38" spans="1:8" x14ac:dyDescent="0.25">
      <c r="A38" s="14">
        <v>136</v>
      </c>
      <c r="B38" s="15"/>
      <c r="C38" s="7" t="s">
        <v>214</v>
      </c>
      <c r="D38" s="29">
        <v>14.9</v>
      </c>
      <c r="E38" s="29"/>
      <c r="F38" s="18">
        <f t="shared" si="2"/>
        <v>14.9</v>
      </c>
      <c r="G38" s="29">
        <v>0.3</v>
      </c>
      <c r="H38" s="27"/>
    </row>
    <row r="39" spans="1:8" ht="92.4" x14ac:dyDescent="0.25">
      <c r="A39" s="14">
        <v>137</v>
      </c>
      <c r="B39" s="15" t="s">
        <v>250</v>
      </c>
      <c r="C39" s="77" t="s">
        <v>251</v>
      </c>
      <c r="D39" s="29">
        <f>+D40</f>
        <v>49.2</v>
      </c>
      <c r="E39" s="29">
        <f>+E40</f>
        <v>0</v>
      </c>
      <c r="F39" s="29">
        <f>+F40</f>
        <v>49.2</v>
      </c>
      <c r="G39" s="29">
        <f>+G40</f>
        <v>0</v>
      </c>
      <c r="H39" s="27"/>
    </row>
    <row r="40" spans="1:8" x14ac:dyDescent="0.25">
      <c r="A40" s="14">
        <v>138</v>
      </c>
      <c r="B40" s="15"/>
      <c r="C40" s="7" t="s">
        <v>214</v>
      </c>
      <c r="D40" s="29">
        <v>49.2</v>
      </c>
      <c r="E40" s="29"/>
      <c r="F40" s="18">
        <f t="shared" si="2"/>
        <v>49.2</v>
      </c>
      <c r="G40" s="29"/>
      <c r="H40" s="27"/>
    </row>
    <row r="41" spans="1:8" ht="66" x14ac:dyDescent="0.25">
      <c r="A41" s="14">
        <v>139</v>
      </c>
      <c r="B41" s="15" t="s">
        <v>252</v>
      </c>
      <c r="C41" s="77" t="s">
        <v>253</v>
      </c>
      <c r="D41" s="29">
        <f>+D42</f>
        <v>3.3</v>
      </c>
      <c r="E41" s="29">
        <f>+E42</f>
        <v>0</v>
      </c>
      <c r="F41" s="29">
        <f>+F42</f>
        <v>3.3</v>
      </c>
      <c r="G41" s="29">
        <f>+G42</f>
        <v>0.1</v>
      </c>
      <c r="H41" s="27"/>
    </row>
    <row r="42" spans="1:8" x14ac:dyDescent="0.25">
      <c r="A42" s="14">
        <v>140</v>
      </c>
      <c r="B42" s="15"/>
      <c r="C42" s="7" t="s">
        <v>214</v>
      </c>
      <c r="D42" s="29">
        <v>3.3</v>
      </c>
      <c r="E42" s="29"/>
      <c r="F42" s="18">
        <f t="shared" si="2"/>
        <v>3.3</v>
      </c>
      <c r="G42" s="29">
        <v>0.1</v>
      </c>
      <c r="H42" s="27"/>
    </row>
    <row r="43" spans="1:8" ht="26.4" x14ac:dyDescent="0.25">
      <c r="A43" s="14">
        <v>141</v>
      </c>
      <c r="B43" s="15" t="s">
        <v>254</v>
      </c>
      <c r="C43" s="77" t="s">
        <v>255</v>
      </c>
      <c r="D43" s="29">
        <f>+D44</f>
        <v>85.3</v>
      </c>
      <c r="E43" s="29">
        <f>+E44</f>
        <v>0</v>
      </c>
      <c r="F43" s="29">
        <f>+F44</f>
        <v>85.3</v>
      </c>
      <c r="G43" s="29">
        <f>+G44</f>
        <v>73.3</v>
      </c>
      <c r="H43" s="27" t="s">
        <v>268</v>
      </c>
    </row>
    <row r="44" spans="1:8" x14ac:dyDescent="0.25">
      <c r="A44" s="14">
        <v>142</v>
      </c>
      <c r="B44" s="15"/>
      <c r="C44" s="7" t="s">
        <v>214</v>
      </c>
      <c r="D44" s="29">
        <v>85.3</v>
      </c>
      <c r="E44" s="29"/>
      <c r="F44" s="18">
        <f t="shared" si="2"/>
        <v>85.3</v>
      </c>
      <c r="G44" s="29">
        <v>73.3</v>
      </c>
      <c r="H44" s="27"/>
    </row>
  </sheetData>
  <mergeCells count="7">
    <mergeCell ref="D2:H2"/>
    <mergeCell ref="A3:H3"/>
    <mergeCell ref="A5:A6"/>
    <mergeCell ref="B5:B6"/>
    <mergeCell ref="C5:C6"/>
    <mergeCell ref="D5:G5"/>
    <mergeCell ref="H5:H6"/>
  </mergeCells>
  <phoneticPr fontId="12" type="noConversion"/>
  <pageMargins left="0.39370078740157483" right="0" top="0.98425196850393704" bottom="0.39370078740157483" header="0" footer="0"/>
  <pageSetup paperSize="9" orientation="landscape" horizontalDpi="4294967294" verticalDpi="4294967294"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I26"/>
  <sheetViews>
    <sheetView zoomScale="90" zoomScaleNormal="90" workbookViewId="0">
      <selection activeCell="Q32" sqref="Q32"/>
    </sheetView>
  </sheetViews>
  <sheetFormatPr defaultColWidth="9.33203125" defaultRowHeight="13.2" x14ac:dyDescent="0.25"/>
  <cols>
    <col min="1" max="2" width="6.33203125" style="1" customWidth="1"/>
    <col min="3" max="3" width="37.6640625" style="1" customWidth="1"/>
    <col min="4" max="5" width="7.44140625" style="1" customWidth="1"/>
    <col min="6" max="6" width="8.5546875" style="1" customWidth="1"/>
    <col min="7" max="7" width="10" style="1" customWidth="1"/>
    <col min="8" max="8" width="36.33203125" style="1" customWidth="1"/>
    <col min="9" max="16384" width="9.33203125" style="1"/>
  </cols>
  <sheetData>
    <row r="1" spans="1:9" x14ac:dyDescent="0.25">
      <c r="H1" s="22" t="s">
        <v>21</v>
      </c>
    </row>
    <row r="2" spans="1:9" x14ac:dyDescent="0.25">
      <c r="D2" s="127"/>
      <c r="E2" s="127"/>
      <c r="F2" s="127"/>
      <c r="G2" s="127"/>
      <c r="H2" s="127"/>
    </row>
    <row r="3" spans="1:9" ht="54" customHeight="1" x14ac:dyDescent="0.25">
      <c r="A3" s="128" t="s">
        <v>257</v>
      </c>
      <c r="B3" s="128"/>
      <c r="C3" s="128"/>
      <c r="D3" s="128"/>
      <c r="E3" s="128"/>
      <c r="F3" s="128"/>
      <c r="G3" s="128"/>
      <c r="H3" s="128"/>
    </row>
    <row r="4" spans="1:9" x14ac:dyDescent="0.25">
      <c r="H4" s="9" t="s">
        <v>22</v>
      </c>
    </row>
    <row r="5" spans="1:9" ht="15" customHeight="1" x14ac:dyDescent="0.25">
      <c r="A5" s="129" t="s">
        <v>0</v>
      </c>
      <c r="B5" s="131" t="s">
        <v>2</v>
      </c>
      <c r="C5" s="119" t="s">
        <v>1</v>
      </c>
      <c r="D5" s="133" t="s">
        <v>4</v>
      </c>
      <c r="E5" s="134"/>
      <c r="F5" s="134"/>
      <c r="G5" s="134"/>
      <c r="H5" s="119" t="s">
        <v>3</v>
      </c>
    </row>
    <row r="6" spans="1:9" s="8" customFormat="1" ht="39" customHeight="1" x14ac:dyDescent="0.25">
      <c r="A6" s="130"/>
      <c r="B6" s="132"/>
      <c r="C6" s="120"/>
      <c r="D6" s="5" t="s">
        <v>5</v>
      </c>
      <c r="E6" s="5" t="s">
        <v>6</v>
      </c>
      <c r="F6" s="5" t="s">
        <v>7</v>
      </c>
      <c r="G6" s="5" t="s">
        <v>8</v>
      </c>
      <c r="H6" s="120"/>
    </row>
    <row r="7" spans="1:9" s="12" customFormat="1" ht="10.199999999999999" x14ac:dyDescent="0.2">
      <c r="A7" s="10">
        <v>1</v>
      </c>
      <c r="B7" s="10">
        <v>2</v>
      </c>
      <c r="C7" s="11">
        <v>3</v>
      </c>
      <c r="D7" s="11">
        <v>4</v>
      </c>
      <c r="E7" s="11">
        <v>5</v>
      </c>
      <c r="F7" s="11">
        <v>6</v>
      </c>
      <c r="G7" s="11">
        <v>7</v>
      </c>
      <c r="H7" s="11">
        <v>8</v>
      </c>
    </row>
    <row r="8" spans="1:9" ht="15.6" x14ac:dyDescent="0.3">
      <c r="A8" s="4"/>
      <c r="B8" s="4"/>
      <c r="C8" s="13" t="s">
        <v>42</v>
      </c>
      <c r="D8" s="20">
        <f>+D9+D12+D23</f>
        <v>281.2</v>
      </c>
      <c r="E8" s="20">
        <f>+E9+E12+E23</f>
        <v>-82</v>
      </c>
      <c r="F8" s="20">
        <f>+F9+F12+F23</f>
        <v>199.2</v>
      </c>
      <c r="G8" s="20">
        <f>+G9+G12+G23</f>
        <v>-12.299999999999997</v>
      </c>
      <c r="H8" s="23"/>
    </row>
    <row r="9" spans="1:9" x14ac:dyDescent="0.25">
      <c r="A9" s="86">
        <v>1</v>
      </c>
      <c r="B9" s="92" t="s">
        <v>40</v>
      </c>
      <c r="C9" s="6" t="s">
        <v>41</v>
      </c>
      <c r="D9" s="19">
        <f>+D10</f>
        <v>0</v>
      </c>
      <c r="E9" s="19">
        <f t="shared" ref="E9:G10" si="0">+E10</f>
        <v>0</v>
      </c>
      <c r="F9" s="19">
        <f t="shared" si="0"/>
        <v>0</v>
      </c>
      <c r="G9" s="19">
        <f t="shared" si="0"/>
        <v>-1.8</v>
      </c>
      <c r="H9" s="23"/>
    </row>
    <row r="10" spans="1:9" ht="26.4" x14ac:dyDescent="0.25">
      <c r="A10" s="86">
        <v>2</v>
      </c>
      <c r="B10" s="93" t="s">
        <v>258</v>
      </c>
      <c r="C10" s="31" t="s">
        <v>259</v>
      </c>
      <c r="D10" s="18">
        <f>+D11</f>
        <v>0</v>
      </c>
      <c r="E10" s="18">
        <f t="shared" si="0"/>
        <v>0</v>
      </c>
      <c r="F10" s="18">
        <f t="shared" si="0"/>
        <v>0</v>
      </c>
      <c r="G10" s="18">
        <f t="shared" si="0"/>
        <v>-1.8</v>
      </c>
      <c r="H10" s="23"/>
    </row>
    <row r="11" spans="1:9" ht="26.4" x14ac:dyDescent="0.25">
      <c r="A11" s="86">
        <v>3</v>
      </c>
      <c r="B11" s="93"/>
      <c r="C11" s="66" t="s">
        <v>260</v>
      </c>
      <c r="D11" s="18"/>
      <c r="E11" s="18"/>
      <c r="F11" s="18">
        <f>+D11+E11</f>
        <v>0</v>
      </c>
      <c r="G11" s="18">
        <v>-1.8</v>
      </c>
      <c r="H11" s="66" t="s">
        <v>222</v>
      </c>
    </row>
    <row r="12" spans="1:9" x14ac:dyDescent="0.25">
      <c r="A12" s="86">
        <v>8</v>
      </c>
      <c r="B12" s="89" t="s">
        <v>12</v>
      </c>
      <c r="C12" s="3" t="s">
        <v>13</v>
      </c>
      <c r="D12" s="19">
        <f>+D13+D19+D21</f>
        <v>280.2</v>
      </c>
      <c r="E12" s="19">
        <f>+E13+E19+E21</f>
        <v>-81</v>
      </c>
      <c r="F12" s="19">
        <f>+F13+F19+F21</f>
        <v>199.2</v>
      </c>
      <c r="G12" s="19">
        <f>+G13+G19+G21</f>
        <v>-5.8999999999999986</v>
      </c>
      <c r="H12" s="28"/>
    </row>
    <row r="13" spans="1:9" ht="39.6" x14ac:dyDescent="0.25">
      <c r="A13" s="86">
        <v>9</v>
      </c>
      <c r="B13" s="87" t="s">
        <v>219</v>
      </c>
      <c r="C13" s="31" t="s">
        <v>220</v>
      </c>
      <c r="D13" s="18">
        <f>SUM(D14:D18)</f>
        <v>206</v>
      </c>
      <c r="E13" s="18">
        <f>SUM(E14:E18)</f>
        <v>-37</v>
      </c>
      <c r="F13" s="18">
        <f>SUM(F14:F18)</f>
        <v>169</v>
      </c>
      <c r="G13" s="18">
        <f>SUM(G14:G18)</f>
        <v>-4.3999999999999986</v>
      </c>
      <c r="H13" s="97" t="s">
        <v>280</v>
      </c>
    </row>
    <row r="14" spans="1:9" x14ac:dyDescent="0.25">
      <c r="A14" s="86">
        <v>10</v>
      </c>
      <c r="B14" s="87"/>
      <c r="C14" s="16" t="s">
        <v>31</v>
      </c>
      <c r="D14" s="18"/>
      <c r="E14" s="18">
        <v>-37</v>
      </c>
      <c r="F14" s="18">
        <f>+D14+E14</f>
        <v>-37</v>
      </c>
      <c r="G14" s="18">
        <v>-36</v>
      </c>
      <c r="H14" s="78"/>
    </row>
    <row r="15" spans="1:9" x14ac:dyDescent="0.25">
      <c r="A15" s="86">
        <v>11</v>
      </c>
      <c r="B15" s="87"/>
      <c r="C15" s="57" t="s">
        <v>261</v>
      </c>
      <c r="D15" s="18">
        <v>39.799999999999997</v>
      </c>
      <c r="E15" s="18"/>
      <c r="F15" s="18">
        <f>+D15+E15</f>
        <v>39.799999999999997</v>
      </c>
      <c r="G15" s="30">
        <v>8</v>
      </c>
      <c r="H15" s="32"/>
      <c r="I15" s="21"/>
    </row>
    <row r="16" spans="1:9" x14ac:dyDescent="0.25">
      <c r="A16" s="86">
        <v>12</v>
      </c>
      <c r="B16" s="87"/>
      <c r="C16" s="57" t="s">
        <v>14</v>
      </c>
      <c r="D16" s="18">
        <v>46.1</v>
      </c>
      <c r="E16" s="18"/>
      <c r="F16" s="18">
        <f>+D16+E16</f>
        <v>46.1</v>
      </c>
      <c r="G16" s="30">
        <v>5</v>
      </c>
      <c r="H16" s="32"/>
      <c r="I16" s="21"/>
    </row>
    <row r="17" spans="1:9" x14ac:dyDescent="0.25">
      <c r="A17" s="86">
        <v>13</v>
      </c>
      <c r="B17" s="87"/>
      <c r="C17" s="57" t="s">
        <v>33</v>
      </c>
      <c r="D17" s="18">
        <v>46.1</v>
      </c>
      <c r="E17" s="18"/>
      <c r="F17" s="18">
        <f>+D17+E17</f>
        <v>46.1</v>
      </c>
      <c r="G17" s="30">
        <v>18.600000000000001</v>
      </c>
      <c r="H17" s="32"/>
      <c r="I17" s="21"/>
    </row>
    <row r="18" spans="1:9" x14ac:dyDescent="0.25">
      <c r="A18" s="94">
        <v>14</v>
      </c>
      <c r="B18" s="95"/>
      <c r="C18" s="59" t="s">
        <v>19</v>
      </c>
      <c r="D18" s="18">
        <v>74</v>
      </c>
      <c r="E18" s="18"/>
      <c r="F18" s="18">
        <f>+D18+E18</f>
        <v>74</v>
      </c>
      <c r="G18" s="30"/>
      <c r="H18" s="32"/>
      <c r="I18" s="21"/>
    </row>
    <row r="19" spans="1:9" ht="36" x14ac:dyDescent="0.25">
      <c r="A19" s="86">
        <v>19</v>
      </c>
      <c r="B19" s="87" t="s">
        <v>221</v>
      </c>
      <c r="C19" s="31" t="s">
        <v>43</v>
      </c>
      <c r="D19" s="18">
        <f>+D20</f>
        <v>0</v>
      </c>
      <c r="E19" s="18">
        <f>+E20</f>
        <v>-44</v>
      </c>
      <c r="F19" s="18">
        <f>+F20</f>
        <v>-44</v>
      </c>
      <c r="G19" s="18">
        <f>+G20</f>
        <v>0</v>
      </c>
      <c r="H19" s="28" t="s">
        <v>280</v>
      </c>
      <c r="I19" s="21"/>
    </row>
    <row r="20" spans="1:9" ht="26.4" x14ac:dyDescent="0.25">
      <c r="A20" s="14">
        <v>21</v>
      </c>
      <c r="B20" s="15"/>
      <c r="C20" s="7" t="s">
        <v>15</v>
      </c>
      <c r="D20" s="18"/>
      <c r="E20" s="18">
        <v>-44</v>
      </c>
      <c r="F20" s="18">
        <f t="shared" ref="F20:F26" si="1">+D20+E20</f>
        <v>-44</v>
      </c>
      <c r="G20" s="4"/>
      <c r="H20" s="28"/>
      <c r="I20" s="21"/>
    </row>
    <row r="21" spans="1:9" ht="39.6" x14ac:dyDescent="0.25">
      <c r="A21" s="86">
        <v>32</v>
      </c>
      <c r="B21" s="87" t="s">
        <v>246</v>
      </c>
      <c r="C21" s="58" t="s">
        <v>262</v>
      </c>
      <c r="D21" s="18">
        <f>+D22</f>
        <v>74.2</v>
      </c>
      <c r="E21" s="18">
        <f>+E22</f>
        <v>0</v>
      </c>
      <c r="F21" s="18">
        <f>+F22</f>
        <v>74.2</v>
      </c>
      <c r="G21" s="18">
        <f>+G22</f>
        <v>-1.5</v>
      </c>
      <c r="H21" s="28" t="s">
        <v>267</v>
      </c>
      <c r="I21" s="21"/>
    </row>
    <row r="22" spans="1:9" x14ac:dyDescent="0.25">
      <c r="A22" s="86">
        <v>33</v>
      </c>
      <c r="B22" s="87"/>
      <c r="C22" s="59" t="s">
        <v>19</v>
      </c>
      <c r="D22" s="18">
        <v>74.2</v>
      </c>
      <c r="E22" s="18"/>
      <c r="F22" s="18">
        <f t="shared" si="1"/>
        <v>74.2</v>
      </c>
      <c r="G22" s="4">
        <v>-1.5</v>
      </c>
      <c r="H22" s="28"/>
      <c r="I22" s="21"/>
    </row>
    <row r="23" spans="1:9" x14ac:dyDescent="0.25">
      <c r="A23" s="86">
        <v>36</v>
      </c>
      <c r="B23" s="89" t="s">
        <v>263</v>
      </c>
      <c r="C23" s="3" t="s">
        <v>264</v>
      </c>
      <c r="D23" s="19">
        <f>+D24</f>
        <v>1</v>
      </c>
      <c r="E23" s="19">
        <f>+E24</f>
        <v>-1</v>
      </c>
      <c r="F23" s="19">
        <f>+F24</f>
        <v>0</v>
      </c>
      <c r="G23" s="19">
        <f>+G24</f>
        <v>-4.5999999999999996</v>
      </c>
      <c r="H23" s="28"/>
      <c r="I23" s="21"/>
    </row>
    <row r="24" spans="1:9" x14ac:dyDescent="0.25">
      <c r="A24" s="86">
        <v>37</v>
      </c>
      <c r="B24" s="87" t="s">
        <v>265</v>
      </c>
      <c r="C24" s="58" t="s">
        <v>266</v>
      </c>
      <c r="D24" s="18">
        <f>+D25+D26</f>
        <v>1</v>
      </c>
      <c r="E24" s="18">
        <f>+E25+E26</f>
        <v>-1</v>
      </c>
      <c r="F24" s="18">
        <f>+F25+F26</f>
        <v>0</v>
      </c>
      <c r="G24" s="18">
        <f>+G25+G26</f>
        <v>-4.5999999999999996</v>
      </c>
      <c r="H24" s="28"/>
      <c r="I24" s="21"/>
    </row>
    <row r="25" spans="1:9" x14ac:dyDescent="0.25">
      <c r="A25" s="86">
        <v>38</v>
      </c>
      <c r="B25" s="87"/>
      <c r="C25" s="59" t="s">
        <v>19</v>
      </c>
      <c r="D25" s="18">
        <v>1</v>
      </c>
      <c r="E25" s="18"/>
      <c r="F25" s="18">
        <f t="shared" si="1"/>
        <v>1</v>
      </c>
      <c r="G25" s="4">
        <v>-3.6</v>
      </c>
      <c r="H25" s="28"/>
      <c r="I25" s="21"/>
    </row>
    <row r="26" spans="1:9" ht="26.4" x14ac:dyDescent="0.25">
      <c r="A26" s="86">
        <v>43</v>
      </c>
      <c r="B26" s="87"/>
      <c r="C26" s="7" t="s">
        <v>39</v>
      </c>
      <c r="D26" s="18"/>
      <c r="E26" s="18">
        <v>-1</v>
      </c>
      <c r="F26" s="18">
        <f t="shared" si="1"/>
        <v>-1</v>
      </c>
      <c r="G26" s="30">
        <v>-1</v>
      </c>
      <c r="H26" s="28"/>
      <c r="I26" s="21"/>
    </row>
  </sheetData>
  <mergeCells count="7">
    <mergeCell ref="D2:H2"/>
    <mergeCell ref="A3:H3"/>
    <mergeCell ref="A5:A6"/>
    <mergeCell ref="B5:B6"/>
    <mergeCell ref="C5:C6"/>
    <mergeCell ref="D5:G5"/>
    <mergeCell ref="H5:H6"/>
  </mergeCells>
  <pageMargins left="0.78740157480314965" right="0.59055118110236227" top="0.39370078740157483" bottom="0" header="0" footer="0"/>
  <pageSetup paperSize="9" orientation="landscape" horizontalDpi="4294967294" verticalDpi="4294967294"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Darbalapiai</vt:lpstr>
      </vt:variant>
      <vt:variant>
        <vt:i4>4</vt:i4>
      </vt:variant>
      <vt:variant>
        <vt:lpstr>Įvardinti diapazonai</vt:lpstr>
      </vt:variant>
      <vt:variant>
        <vt:i4>8</vt:i4>
      </vt:variant>
    </vt:vector>
  </HeadingPairs>
  <TitlesOfParts>
    <vt:vector size="12" baseType="lpstr">
      <vt:lpstr>1</vt:lpstr>
      <vt:lpstr>2</vt:lpstr>
      <vt:lpstr>3</vt:lpstr>
      <vt:lpstr>4</vt:lpstr>
      <vt:lpstr>'1'!Print_Area</vt:lpstr>
      <vt:lpstr>'2'!Print_Area</vt:lpstr>
      <vt:lpstr>'3'!Print_Area</vt:lpstr>
      <vt:lpstr>'4'!Print_Area</vt:lpstr>
      <vt:lpstr>'1'!Print_Titles</vt:lpstr>
      <vt:lpstr>'2'!Print_Titles</vt:lpstr>
      <vt:lpstr>'3'!Print_Titles</vt:lpstr>
      <vt:lpstr>'4'!Print_Titles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V.Sirvaitiene</dc:creator>
  <cp:lastModifiedBy>Vartotoja</cp:lastModifiedBy>
  <cp:lastPrinted>2022-12-07T11:35:17Z</cp:lastPrinted>
  <dcterms:created xsi:type="dcterms:W3CDTF">1996-10-14T23:33:28Z</dcterms:created>
  <dcterms:modified xsi:type="dcterms:W3CDTF">2022-12-07T17:39:51Z</dcterms:modified>
</cp:coreProperties>
</file>