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artotoja\Desktop\45 POSĖDIS\SP\"/>
    </mc:Choice>
  </mc:AlternateContent>
  <bookViews>
    <workbookView xWindow="0" yWindow="0" windowWidth="19200" windowHeight="7248" tabRatio="496"/>
  </bookViews>
  <sheets>
    <sheet name="1" sheetId="45" r:id="rId1"/>
    <sheet name="2" sheetId="42" r:id="rId2"/>
    <sheet name="3" sheetId="43" r:id="rId3"/>
    <sheet name="4" sheetId="40" r:id="rId4"/>
    <sheet name="5" sheetId="36" r:id="rId5"/>
  </sheets>
  <externalReferences>
    <externalReference r:id="rId6"/>
  </externalReferences>
  <definedNames>
    <definedName name="_xlnm.Print_Area" localSheetId="0">'1'!$A$1:$H$50</definedName>
    <definedName name="_xlnm.Print_Area" localSheetId="1">'2'!$A$1:$H$31</definedName>
    <definedName name="_xlnm.Print_Area" localSheetId="2">'3'!$A$1:$X$323</definedName>
    <definedName name="_xlnm.Print_Area" localSheetId="3">'4'!$A$1:$R$142</definedName>
    <definedName name="_xlnm.Print_Area" localSheetId="4">'5'!$A$1:$Z$37</definedName>
    <definedName name="_xlnm.Print_Titles" localSheetId="0">'1'!$4:$6</definedName>
    <definedName name="_xlnm.Print_Titles" localSheetId="2">'3'!$3:$7</definedName>
    <definedName name="_xlnm.Print_Titles" localSheetId="3">'4'!$4:$9</definedName>
  </definedNames>
  <calcPr calcId="191029"/>
</workbook>
</file>

<file path=xl/calcChain.xml><?xml version="1.0" encoding="utf-8"?>
<calcChain xmlns="http://schemas.openxmlformats.org/spreadsheetml/2006/main">
  <c r="B320" i="43" l="1"/>
  <c r="B303" i="43"/>
  <c r="B302" i="43"/>
  <c r="B300" i="43"/>
  <c r="B299" i="43"/>
  <c r="B298" i="43"/>
  <c r="B297" i="43"/>
  <c r="B296" i="43"/>
  <c r="B295" i="43"/>
  <c r="B294" i="43"/>
  <c r="B293" i="43"/>
  <c r="B290" i="43"/>
  <c r="B287" i="43"/>
  <c r="B286" i="43"/>
  <c r="B285" i="43"/>
  <c r="B284" i="43"/>
  <c r="B283" i="43"/>
  <c r="B280" i="43"/>
  <c r="B279" i="43"/>
  <c r="B278" i="43"/>
  <c r="B272" i="43"/>
  <c r="B271" i="43"/>
  <c r="B270" i="43"/>
  <c r="B269" i="43"/>
  <c r="B268" i="43"/>
  <c r="B267" i="43"/>
  <c r="B265" i="43"/>
  <c r="B264" i="43"/>
  <c r="B263" i="43"/>
  <c r="B262" i="43"/>
  <c r="B261" i="43"/>
  <c r="B260" i="43"/>
  <c r="B259" i="43"/>
  <c r="B258" i="43"/>
  <c r="B256" i="43"/>
  <c r="B255" i="43"/>
  <c r="B254" i="43"/>
  <c r="B253" i="43"/>
  <c r="B252" i="43"/>
  <c r="B250" i="43"/>
  <c r="B249" i="43"/>
  <c r="B248" i="43"/>
  <c r="B247" i="43"/>
  <c r="B245" i="43"/>
  <c r="E31" i="42" l="1"/>
  <c r="H30" i="42"/>
  <c r="G30" i="42"/>
  <c r="H29" i="42"/>
  <c r="G29" i="42"/>
  <c r="H28" i="42"/>
  <c r="G28" i="42"/>
  <c r="H27" i="42"/>
  <c r="G27" i="42"/>
  <c r="F26" i="42"/>
  <c r="D26" i="42"/>
  <c r="G26" i="42" s="1"/>
  <c r="F25" i="42"/>
  <c r="D25" i="42"/>
  <c r="H24" i="42"/>
  <c r="G24" i="42"/>
  <c r="H23" i="42"/>
  <c r="G23" i="42"/>
  <c r="H22" i="42"/>
  <c r="G22" i="42"/>
  <c r="H21" i="42"/>
  <c r="G21" i="42"/>
  <c r="H20" i="42"/>
  <c r="G20" i="42"/>
  <c r="H19" i="42"/>
  <c r="G19" i="42"/>
  <c r="H18" i="42"/>
  <c r="G18" i="42"/>
  <c r="G17" i="42"/>
  <c r="F17" i="42"/>
  <c r="H17" i="42" s="1"/>
  <c r="H16" i="42"/>
  <c r="G16" i="42"/>
  <c r="F16" i="42"/>
  <c r="G15" i="42"/>
  <c r="F15" i="42"/>
  <c r="H15" i="42" s="1"/>
  <c r="H14" i="42"/>
  <c r="G14" i="42"/>
  <c r="H13" i="42"/>
  <c r="G13" i="42"/>
  <c r="H12" i="42"/>
  <c r="G12" i="42"/>
  <c r="H11" i="42"/>
  <c r="G11" i="42"/>
  <c r="H10" i="42"/>
  <c r="G10" i="42"/>
  <c r="H9" i="42"/>
  <c r="G9" i="42"/>
  <c r="G8" i="42"/>
  <c r="F8" i="42"/>
  <c r="H8" i="42" s="1"/>
  <c r="H7" i="42"/>
  <c r="G7" i="42"/>
  <c r="H6" i="42"/>
  <c r="G6" i="42"/>
  <c r="H5" i="42"/>
  <c r="G5" i="42"/>
  <c r="D31" i="42" l="1"/>
  <c r="F31" i="42"/>
  <c r="H26" i="42"/>
  <c r="G25" i="42"/>
  <c r="G31" i="42" s="1"/>
  <c r="H25" i="42"/>
  <c r="H31" i="42" l="1"/>
  <c r="G49" i="45"/>
  <c r="C49" i="45"/>
  <c r="F49" i="45" s="1"/>
  <c r="H48" i="45"/>
  <c r="G48" i="45"/>
  <c r="C48" i="45"/>
  <c r="F48" i="45" s="1"/>
  <c r="H47" i="45"/>
  <c r="G47" i="45"/>
  <c r="F47" i="45"/>
  <c r="H46" i="45"/>
  <c r="G46" i="45"/>
  <c r="C46" i="45"/>
  <c r="E46" i="45" s="1"/>
  <c r="B46" i="45"/>
  <c r="H45" i="45"/>
  <c r="G45" i="45"/>
  <c r="F45" i="45"/>
  <c r="H44" i="45"/>
  <c r="G44" i="45"/>
  <c r="F44" i="45"/>
  <c r="E44" i="45"/>
  <c r="H43" i="45"/>
  <c r="G43" i="45"/>
  <c r="F43" i="45"/>
  <c r="H42" i="45"/>
  <c r="G42" i="45"/>
  <c r="F42" i="45"/>
  <c r="H41" i="45"/>
  <c r="G41" i="45"/>
  <c r="F41" i="45"/>
  <c r="H40" i="45"/>
  <c r="H39" i="45" s="1"/>
  <c r="C40" i="45"/>
  <c r="B40" i="45"/>
  <c r="G40" i="45" s="1"/>
  <c r="D39" i="45"/>
  <c r="B39" i="45"/>
  <c r="G39" i="45" s="1"/>
  <c r="F35" i="45"/>
  <c r="C35" i="45"/>
  <c r="B35" i="45"/>
  <c r="H35" i="45" s="1"/>
  <c r="H34" i="45"/>
  <c r="G34" i="45"/>
  <c r="F34" i="45"/>
  <c r="F31" i="45" s="1"/>
  <c r="E34" i="45"/>
  <c r="H33" i="45"/>
  <c r="G33" i="45"/>
  <c r="F33" i="45"/>
  <c r="E33" i="45"/>
  <c r="H32" i="45"/>
  <c r="G32" i="45"/>
  <c r="F32" i="45"/>
  <c r="E32" i="45"/>
  <c r="E31" i="45"/>
  <c r="D31" i="45"/>
  <c r="G31" i="45" s="1"/>
  <c r="C31" i="45"/>
  <c r="B31" i="45"/>
  <c r="H30" i="45"/>
  <c r="G30" i="45"/>
  <c r="F30" i="45"/>
  <c r="E30" i="45"/>
  <c r="D29" i="45"/>
  <c r="C29" i="45"/>
  <c r="B29" i="45"/>
  <c r="H29" i="45" s="1"/>
  <c r="H28" i="45"/>
  <c r="G28" i="45"/>
  <c r="F28" i="45"/>
  <c r="E28" i="45"/>
  <c r="H27" i="45"/>
  <c r="F27" i="45"/>
  <c r="H26" i="45"/>
  <c r="F26" i="45"/>
  <c r="F25" i="45" s="1"/>
  <c r="D25" i="45"/>
  <c r="C25" i="45"/>
  <c r="B25" i="45"/>
  <c r="H25" i="45" s="1"/>
  <c r="H24" i="45"/>
  <c r="F24" i="45"/>
  <c r="H23" i="45"/>
  <c r="G23" i="45"/>
  <c r="F23" i="45"/>
  <c r="E23" i="45"/>
  <c r="G22" i="45"/>
  <c r="F22" i="45"/>
  <c r="B22" i="45"/>
  <c r="E22" i="45" s="1"/>
  <c r="H21" i="45"/>
  <c r="G21" i="45"/>
  <c r="F21" i="45"/>
  <c r="E21" i="45"/>
  <c r="C21" i="45"/>
  <c r="D20" i="45"/>
  <c r="C20" i="45"/>
  <c r="B20" i="45"/>
  <c r="F19" i="45"/>
  <c r="D19" i="45"/>
  <c r="C19" i="45"/>
  <c r="B19" i="45"/>
  <c r="H19" i="45" s="1"/>
  <c r="H18" i="45"/>
  <c r="G18" i="45"/>
  <c r="F18" i="45"/>
  <c r="E18" i="45"/>
  <c r="D17" i="45"/>
  <c r="C17" i="45"/>
  <c r="B17" i="45"/>
  <c r="H17" i="45" s="1"/>
  <c r="H16" i="45"/>
  <c r="G16" i="45"/>
  <c r="F16" i="45"/>
  <c r="E16" i="45"/>
  <c r="H15" i="45"/>
  <c r="G15" i="45"/>
  <c r="F15" i="45"/>
  <c r="E15" i="45"/>
  <c r="H14" i="45"/>
  <c r="G14" i="45"/>
  <c r="F14" i="45"/>
  <c r="E14" i="45"/>
  <c r="H13" i="45"/>
  <c r="G13" i="45"/>
  <c r="F13" i="45"/>
  <c r="F11" i="45" s="1"/>
  <c r="E13" i="45"/>
  <c r="H12" i="45"/>
  <c r="G12" i="45"/>
  <c r="F12" i="45"/>
  <c r="E12" i="45"/>
  <c r="H11" i="45"/>
  <c r="D11" i="45"/>
  <c r="G11" i="45" s="1"/>
  <c r="C11" i="45"/>
  <c r="C7" i="45" s="1"/>
  <c r="C37" i="45" s="1"/>
  <c r="B11" i="45"/>
  <c r="H10" i="45"/>
  <c r="G10" i="45"/>
  <c r="F10" i="45"/>
  <c r="E10" i="45"/>
  <c r="H9" i="45"/>
  <c r="G9" i="45"/>
  <c r="F9" i="45"/>
  <c r="E9" i="45"/>
  <c r="G20" i="45" l="1"/>
  <c r="D7" i="45"/>
  <c r="D37" i="45" s="1"/>
  <c r="D38" i="45" s="1"/>
  <c r="E20" i="45"/>
  <c r="H31" i="45"/>
  <c r="E17" i="45"/>
  <c r="E11" i="45"/>
  <c r="E19" i="45"/>
  <c r="F20" i="45"/>
  <c r="E29" i="45"/>
  <c r="E35" i="45"/>
  <c r="F46" i="45"/>
  <c r="C50" i="45"/>
  <c r="C38" i="45"/>
  <c r="C39" i="45"/>
  <c r="E49" i="45"/>
  <c r="H49" i="45" s="1"/>
  <c r="F17" i="45"/>
  <c r="G19" i="45"/>
  <c r="H22" i="45"/>
  <c r="H20" i="45" s="1"/>
  <c r="F29" i="45"/>
  <c r="G35" i="45"/>
  <c r="G17" i="45"/>
  <c r="G29" i="45"/>
  <c r="E39" i="45"/>
  <c r="E40" i="45"/>
  <c r="B7" i="45"/>
  <c r="F40" i="45"/>
  <c r="D50" i="45" l="1"/>
  <c r="F39" i="45"/>
  <c r="H7" i="45"/>
  <c r="H37" i="45" s="1"/>
  <c r="B37" i="45"/>
  <c r="E7" i="45"/>
  <c r="G7" i="45"/>
  <c r="F7" i="45"/>
  <c r="F37" i="45" s="1"/>
  <c r="B50" i="45" l="1"/>
  <c r="B38" i="45"/>
  <c r="G37" i="45"/>
  <c r="E37" i="45"/>
  <c r="H50" i="45"/>
  <c r="H38" i="45"/>
  <c r="F50" i="45"/>
  <c r="F38" i="45"/>
  <c r="G50" i="45" l="1"/>
  <c r="E50" i="45"/>
  <c r="G38" i="45"/>
  <c r="E38" i="45"/>
</calcChain>
</file>

<file path=xl/sharedStrings.xml><?xml version="1.0" encoding="utf-8"?>
<sst xmlns="http://schemas.openxmlformats.org/spreadsheetml/2006/main" count="710" uniqueCount="395">
  <si>
    <t>Kėdainių krašto muziejus</t>
  </si>
  <si>
    <t>Iš viso</t>
  </si>
  <si>
    <t>Priešgaisrinė tarnyba</t>
  </si>
  <si>
    <t>Šviesioji gimnazija</t>
  </si>
  <si>
    <t>Savivaldybės administracija</t>
  </si>
  <si>
    <t>M.Daukšos viešoji biblioteka</t>
  </si>
  <si>
    <t>Dotnuvos slaugos namai</t>
  </si>
  <si>
    <t>Akademijos kultūros centras</t>
  </si>
  <si>
    <t>Josvainių kultūros centras</t>
  </si>
  <si>
    <t>Krakių kultūros centras</t>
  </si>
  <si>
    <t>Šėtos kultūros centras</t>
  </si>
  <si>
    <t>Truskavos kultūros centras</t>
  </si>
  <si>
    <t>iš viso</t>
  </si>
  <si>
    <t>Kėdainių visuomenės sveikatos biuras</t>
  </si>
  <si>
    <t>savarankiškom funkcijom</t>
  </si>
  <si>
    <t>Bendruomenės soc centras</t>
  </si>
  <si>
    <t>(+,-)</t>
  </si>
  <si>
    <t>%</t>
  </si>
  <si>
    <t>palyginimas</t>
  </si>
  <si>
    <t>Iš viso asignavimai</t>
  </si>
  <si>
    <t>Kalbų mokykla</t>
  </si>
  <si>
    <t>Dailės mokykla</t>
  </si>
  <si>
    <t>Dotnuvos pagrindinė mokykla</t>
  </si>
  <si>
    <t>Labūnavos pagrindinė mokykla</t>
  </si>
  <si>
    <t>Truskavos pagrindinė mokykla</t>
  </si>
  <si>
    <t>Kėdainių kultūros  centras</t>
  </si>
  <si>
    <t>Programos kodas</t>
  </si>
  <si>
    <t>Programos pavadinimas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</si>
  <si>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</si>
  <si>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</si>
  <si>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</si>
  <si>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</si>
  <si>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</si>
  <si>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</si>
  <si>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</si>
  <si>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</si>
  <si>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</si>
  <si>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</si>
  <si>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</si>
  <si>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Švietimas ir ugdymas</t>
  </si>
  <si>
    <t>Sveikatos apsauga</t>
  </si>
  <si>
    <t>Socialinės apsaugos plėtojimas</t>
  </si>
  <si>
    <t>Kultūros veiklos plėtra</t>
  </si>
  <si>
    <t>Kultūros paveldo išsaugojimas, turizmo skatinimas bei vystymas</t>
  </si>
  <si>
    <t>Infrastruktūros objektų priežiūra ir plėtra</t>
  </si>
  <si>
    <t>Aplinkos apsauga</t>
  </si>
  <si>
    <t>Žemės ūkio plėtra ir melioracija</t>
  </si>
  <si>
    <t>Parama verslui ir verslo plėtra</t>
  </si>
  <si>
    <t>Savivaldybės valdymo tobulinimas</t>
  </si>
  <si>
    <t>iš jų darbo užmokestis</t>
  </si>
  <si>
    <t>Iš viso įstaigos</t>
  </si>
  <si>
    <t>Josvainių socialinis ir ugdymo centras</t>
  </si>
  <si>
    <t>Šėtos socialinis ir ugdymo centras</t>
  </si>
  <si>
    <t>Lopšelis - darželis    " Aviliukas "</t>
  </si>
  <si>
    <t>Lopšelis - darželis  " Pasaka "</t>
  </si>
  <si>
    <t>Lopšelis - darželis    " Varpelis "</t>
  </si>
  <si>
    <t>Lopšelis - darželis  " Vyturėlis "</t>
  </si>
  <si>
    <t>Lopšelis - darželis    " Žilvitis "</t>
  </si>
  <si>
    <t>Vilainių mokykla - darželis    " Obelėlė "</t>
  </si>
  <si>
    <t>" Atžalyno " gimnazija</t>
  </si>
  <si>
    <t>Akademijos  gimnazija</t>
  </si>
  <si>
    <t>Josvainių   gimnazija</t>
  </si>
  <si>
    <t>Krakių M.Katkaus gimnazija</t>
  </si>
  <si>
    <t>Šėtos   gimnazija</t>
  </si>
  <si>
    <t>Miegenų pagrindinė mokykla</t>
  </si>
  <si>
    <t>Surviliškio Vinco Svirskio pagrindinė mokykla</t>
  </si>
  <si>
    <t>Suaugusiųjų ir jaunimo mokymo centras</t>
  </si>
  <si>
    <t>Muzikos  mokykla</t>
  </si>
  <si>
    <t>Švietimo pagalbos tarnyba</t>
  </si>
  <si>
    <t>Kontrolės ir audito tarnyba</t>
  </si>
  <si>
    <t>Kėdainių miesto seniūnija</t>
  </si>
  <si>
    <t>Dotnuvos seniūnija</t>
  </si>
  <si>
    <t>Gudžiūnų seniūnija</t>
  </si>
  <si>
    <t>Josvainių seniūnija</t>
  </si>
  <si>
    <t>Krakių seniūnija</t>
  </si>
  <si>
    <t>Pelėdnagių seniūnija</t>
  </si>
  <si>
    <t>Pernaravos seniūnija</t>
  </si>
  <si>
    <t>Surviliškio seniūnija</t>
  </si>
  <si>
    <t>Šėtos seniūnija</t>
  </si>
  <si>
    <t>Truskavos seniūnija</t>
  </si>
  <si>
    <t>Vilainių seniūnija</t>
  </si>
  <si>
    <t>(tūkst.Eur)</t>
  </si>
  <si>
    <t>(Tūkst.Eur)</t>
  </si>
  <si>
    <t xml:space="preserve">palyginimas </t>
  </si>
  <si>
    <t>" Ryto "  progimnazija</t>
  </si>
  <si>
    <t>" Aušros"  progimnazija</t>
  </si>
  <si>
    <t>Juozo Paukštelio  progimnazija</t>
  </si>
  <si>
    <t>Sporto centras</t>
  </si>
  <si>
    <t>Įgyvendinti Kėdainių rajono savivaldybės bažnyčių rėmimo programą</t>
  </si>
  <si>
    <t>Organizuoti nemokamą socialiai remtinų vaikų maitinimą ikimokyklinėse įstaigose</t>
  </si>
  <si>
    <t xml:space="preserve">Kompensuoti nemokamo mokinių maitinimo kainą bendrojo lavinimo mokyklose </t>
  </si>
  <si>
    <t xml:space="preserve">Dengti kainų skirtumą gyventojams už šildymą </t>
  </si>
  <si>
    <t xml:space="preserve">Kompensuoti kelionės išlaidas už lengvatinį keleivių vežimą </t>
  </si>
  <si>
    <t>Teikti socialinę paramą mokiniams išlaidoms už įsigytus produktus</t>
  </si>
  <si>
    <t>Teikti socialinę paramą mokiniams išlaidoms už įsigytus mokinio reikmenis</t>
  </si>
  <si>
    <t>Organizuoti socialinės reabilitacijos paslaugų neįgaliesiems bendruomenėje projektų konkursus</t>
  </si>
  <si>
    <t>Vykdyti savivaldybės viešųjų teritorijų tvarkymą</t>
  </si>
  <si>
    <t>Vykdyti aplinkos apsaugos rėmimo specialiąją programą</t>
  </si>
  <si>
    <t>Įgyvendinti priemones, finansuojamas iš Savivaldybės administracijos direktoriaus rezervo</t>
  </si>
  <si>
    <t>Įgyvendinti priemones, finansuojamas iš Savivaldybės mero fondo</t>
  </si>
  <si>
    <t xml:space="preserve">Kompensuoti UAB "Kėdbusas" nuostolingus maršrutus </t>
  </si>
  <si>
    <t xml:space="preserve">Sudaryti sąlygas bendruomeninių organizacijų veiklai </t>
  </si>
  <si>
    <t>Kėdainių rajono valstybės  investicijų programa</t>
  </si>
  <si>
    <t>Kėdainių rajono savivaldybės  investicijų programa</t>
  </si>
  <si>
    <t>Kėdainių pagalbos šeimai centras</t>
  </si>
  <si>
    <t>Lopšelis - darželis     " Puriena "</t>
  </si>
  <si>
    <t>Lopšelis - darželis   " Vaikystė "</t>
  </si>
  <si>
    <t>Biudžeto asignavimai projektams finansuoti ES lėšomis</t>
  </si>
  <si>
    <t>Biudžeto asignavimai  projektams finansuoti VB lėšomis</t>
  </si>
  <si>
    <t xml:space="preserve"> </t>
  </si>
  <si>
    <t>Dalyvauti Kauno regionio plėtros  agentūros veikloje</t>
  </si>
  <si>
    <t>Vykdyti VšĮ Kėdainių ligoninės dantų protezavimo  programą</t>
  </si>
  <si>
    <t xml:space="preserve">Vykdyti ambulatorinės akušerinės ir ginekologinės pagalbos kokybės gerinimo Kėdainių rajono savivaldybės moterims 2019-2024 m. programą </t>
  </si>
  <si>
    <t xml:space="preserve">Vykdyti Kėdainių rajono tuberkuliozės prevencijos, ankstyvosios diagnostikos, gydymo ir kontrolės  2017-2022 m. programą </t>
  </si>
  <si>
    <t>Vykdyti ultragarsinių diagnostinių paslaugų teikimo efektyvumo gerinimo Kėdainių rajono savivaldybėje 2017-2022 m. programą</t>
  </si>
  <si>
    <t xml:space="preserve">Finansuoti prevencinę programą „Saugios aplinkos kūrimas ir bendruomenės teisėtvarkos kūrimas" </t>
  </si>
  <si>
    <t>Finansuoti VšĮ Kėdainių turizmo ir verslo informacijos centro veiklos programą</t>
  </si>
  <si>
    <t>Finansuoti dienos socialinės globos paslaugų teikimo  Kėdainių socialinės globos namuose programą</t>
  </si>
  <si>
    <t>Skatinti savivaldybės gabius mokinius</t>
  </si>
  <si>
    <t>Kompensuoti karšto ir šalto vandens pardavimo kainą socialiai remtiniems asmenims</t>
  </si>
  <si>
    <t>ES lėšos, speciali tikslinė dotacija (ugdymo reikmėms finansuoti, valstybės deleguotos f-jos, iš apskrities  perduotai įstaigai išlaikyti)</t>
  </si>
  <si>
    <t>Vykdyti endoskopinių paslaugų prieinamumo ir kokybės gerinimo Kėdainių rajono savaivaldybėje 2020-2025 m. programą</t>
  </si>
  <si>
    <t>Finansuoti vaikų dienos centrų veiklos programas</t>
  </si>
  <si>
    <t>Sporto veiklos plėtra</t>
  </si>
  <si>
    <t>Finansuoti strateginių sporto šakų programas</t>
  </si>
  <si>
    <t>Finansuoti fizinio aktyvumo ir sporto veiklos projektus</t>
  </si>
  <si>
    <t>Užtikrinti rajono nevyriausybinių organizacijų (įskaitant bendruomenines organizacijas) plėtrą, finansuojant projektus socialinio, pilietinio, kultūros paveldo pažinimo, etninės kultūros puoselėjimo, užimtumo bei verslumo srityse</t>
  </si>
  <si>
    <t>Vykdyti atliekų tvarkymo sistemos organizavimo funkciją</t>
  </si>
  <si>
    <t>Mokėti palūkanas</t>
  </si>
  <si>
    <t>Kėdainių rajono savivaldybės investicijų programa (skolintos lėšos)</t>
  </si>
  <si>
    <t xml:space="preserve"> ES lėšos, spec. tikslinė dotacija</t>
  </si>
  <si>
    <t xml:space="preserve">iš pajamų už ilgalaikio ir trumpalaikio turto nuomą, prekės ir paslaugas ir įmokų už išlaikymą įstaigose </t>
  </si>
  <si>
    <t>Vykdyti mamografijos paslaugų tęstinumo, kokybės gerinimo Kėdainių rajono savivaldybėje 2020-2025 m. programą</t>
  </si>
  <si>
    <t>Teikti vienkartinę išmoką gimus vaikui Lietuvos Respublikos teritorijoje ir gyvenančiam Kėdainių rajono savivaldybėje</t>
  </si>
  <si>
    <t>Melioracijos statinių priežiūrai ir remonto darbams įskaitant priešprojektinius tyrinėjimus, techninės sąmatinės dokumentacijos sudarymą, ekspertizę, darbų techninę priežiūrą bei kitus susijusius darbus</t>
  </si>
  <si>
    <t>Grąžinti valstybės biudžeto lėšas (dotaciją)</t>
  </si>
  <si>
    <t>Lietuvos sporto universiteto Kėdainių "Aušros" progimnazija</t>
  </si>
  <si>
    <t>Viso</t>
  </si>
  <si>
    <t>Lentelė Nr.2</t>
  </si>
  <si>
    <t>Eil. Nr.</t>
  </si>
  <si>
    <t>Valstybės deleguotos funkcijos pavadinimas</t>
  </si>
  <si>
    <t>Funkcijos kodas</t>
  </si>
  <si>
    <t>Palyginimas (+, -)</t>
  </si>
  <si>
    <t xml:space="preserve">Gyventojų registro tvarkymas ir duomenų valstybės registrui teikimas   </t>
  </si>
  <si>
    <t>01.03.03.02</t>
  </si>
  <si>
    <t>Archyvinių dokumentų tvarkymas</t>
  </si>
  <si>
    <t>Jaunimo teisių apsauga</t>
  </si>
  <si>
    <t>01.06.01.02</t>
  </si>
  <si>
    <t>Valstybinės kalbos vartojimo ir taisyklingumo kontrolė</t>
  </si>
  <si>
    <t>Civilinės būklės aktų registravimas</t>
  </si>
  <si>
    <t xml:space="preserve">Gyvenamosios vietos deklaravimas    </t>
  </si>
  <si>
    <t>Pirminė teisinė pagalba</t>
  </si>
  <si>
    <t>Mobilizacijos administravimas</t>
  </si>
  <si>
    <t>02.01.01.04</t>
  </si>
  <si>
    <t xml:space="preserve">Civilinės saugos organizavimas  </t>
  </si>
  <si>
    <t>02.02.01.01</t>
  </si>
  <si>
    <t xml:space="preserve">Priešgaisrinių tarnybų organizavimas   </t>
  </si>
  <si>
    <t>03.02.01.01</t>
  </si>
  <si>
    <t>04.01.02.01</t>
  </si>
  <si>
    <t>04.02.01.01</t>
  </si>
  <si>
    <t>Žemės ūkio funkcijoms vykdyti</t>
  </si>
  <si>
    <t>04.02.01.04</t>
  </si>
  <si>
    <t>Erdvinių duomenų rinkinio tvarkymas</t>
  </si>
  <si>
    <t>04.02.01.02</t>
  </si>
  <si>
    <t>Būsto nuomos ar išperkamosios būsto nuomos mokesčių dalies kompensacijoms</t>
  </si>
  <si>
    <t>10.07.01.01</t>
  </si>
  <si>
    <t>Socialinės paslaugos (socialinei globai asmenims su sunkia negalia)</t>
  </si>
  <si>
    <t>10.01.02.02</t>
  </si>
  <si>
    <t>Socialinės paslaugos (socialinei priežiūrai socialinės rizikos šeimoms)</t>
  </si>
  <si>
    <t xml:space="preserve"> 10.04.01.01</t>
  </si>
  <si>
    <t xml:space="preserve">10.03.01.01 10.07.01.01  10.09.01.09 </t>
  </si>
  <si>
    <t>10.04.01.40</t>
  </si>
  <si>
    <t>07.04.01.02</t>
  </si>
  <si>
    <t>07.06.01.02</t>
  </si>
  <si>
    <t>Lentelė Nr. 4</t>
  </si>
  <si>
    <t>tūkst.Eur</t>
  </si>
  <si>
    <t xml:space="preserve">Darbo </t>
  </si>
  <si>
    <t>Mityba</t>
  </si>
  <si>
    <t>Medikamentai</t>
  </si>
  <si>
    <t>Ryšių</t>
  </si>
  <si>
    <t>Transporto</t>
  </si>
  <si>
    <t>Apranga</t>
  </si>
  <si>
    <t>Koman-</t>
  </si>
  <si>
    <t xml:space="preserve">Gyvenamųjų </t>
  </si>
  <si>
    <t>Materialiojo</t>
  </si>
  <si>
    <t>Kvalifi-</t>
  </si>
  <si>
    <t>Komunalinės paslaugos</t>
  </si>
  <si>
    <t>Informacinių</t>
  </si>
  <si>
    <t>Kitos</t>
  </si>
  <si>
    <t>Pašalpos</t>
  </si>
  <si>
    <t>Darbdavių socialinė parama</t>
  </si>
  <si>
    <t>Turtas</t>
  </si>
  <si>
    <t>paskaičia-</t>
  </si>
  <si>
    <t>užmokestis</t>
  </si>
  <si>
    <t>Įnašai</t>
  </si>
  <si>
    <t>išlaidos</t>
  </si>
  <si>
    <t xml:space="preserve"> ir medicininės</t>
  </si>
  <si>
    <t>įranga ir</t>
  </si>
  <si>
    <t xml:space="preserve">išlaikymas </t>
  </si>
  <si>
    <t>ir patalynė</t>
  </si>
  <si>
    <t>diruotės</t>
  </si>
  <si>
    <t xml:space="preserve">vietovių </t>
  </si>
  <si>
    <t xml:space="preserve">turto paprastojo  </t>
  </si>
  <si>
    <t>kacijos</t>
  </si>
  <si>
    <t>Šildy-</t>
  </si>
  <si>
    <t>Elektra</t>
  </si>
  <si>
    <t>Vandent.</t>
  </si>
  <si>
    <t>technologijų</t>
  </si>
  <si>
    <t>prekės ir</t>
  </si>
  <si>
    <t>Įstaigos pavadinimas</t>
  </si>
  <si>
    <t>vimas</t>
  </si>
  <si>
    <t>soc,draud.</t>
  </si>
  <si>
    <t xml:space="preserve">prekės bei </t>
  </si>
  <si>
    <t xml:space="preserve">paslaugos </t>
  </si>
  <si>
    <t>ir transporto</t>
  </si>
  <si>
    <t xml:space="preserve">bei </t>
  </si>
  <si>
    <t>viešasis</t>
  </si>
  <si>
    <t>remont. prekės</t>
  </si>
  <si>
    <t>kėlimas</t>
  </si>
  <si>
    <t>mas</t>
  </si>
  <si>
    <t>ir kanaliz.</t>
  </si>
  <si>
    <t xml:space="preserve">išvežimo </t>
  </si>
  <si>
    <t>paslaugos</t>
  </si>
  <si>
    <t>priežiūra</t>
  </si>
  <si>
    <t xml:space="preserve"> ūkis </t>
  </si>
  <si>
    <t xml:space="preserve"> ir paslaugos</t>
  </si>
  <si>
    <t>Lopšelis-darželis "Aviliukas"</t>
  </si>
  <si>
    <t>Lopšelis-darželis "Pasaka"</t>
  </si>
  <si>
    <t>Lopšelis-darželis "Puriena"</t>
  </si>
  <si>
    <t>Lopšelis-darželis "Vaikystė"</t>
  </si>
  <si>
    <t>Lopšelis-darželis "Varpelis"</t>
  </si>
  <si>
    <t>Lopšelis-darželis "Vyturėlis"</t>
  </si>
  <si>
    <t>Lopšelis-darželis "Žilvitis"</t>
  </si>
  <si>
    <t>Vilainių mokykla-darželis "Obelėlė"</t>
  </si>
  <si>
    <t>Atžalyno gimnazija</t>
  </si>
  <si>
    <t>Akademijos gimnazija</t>
  </si>
  <si>
    <t>Josvainių gimnazija</t>
  </si>
  <si>
    <t>Krakių Mikalojaus Katkaus gimnazija</t>
  </si>
  <si>
    <t>Šėtos  gimnazija</t>
  </si>
  <si>
    <t>Juozo Paukštelio progimnazija</t>
  </si>
  <si>
    <t>Kėdainių kultūros centras</t>
  </si>
  <si>
    <t>Mikalojaus Daukšos viešoji biblioteka</t>
  </si>
  <si>
    <t>Bendruomenės socialinis centras</t>
  </si>
  <si>
    <t>Šėtos socialinis ir ugdymo  centras</t>
  </si>
  <si>
    <t>Visuomenės sveikatos biuras</t>
  </si>
  <si>
    <t xml:space="preserve">Savivaldybės administracija </t>
  </si>
  <si>
    <t>IŠ VISO</t>
  </si>
  <si>
    <t>Lentelė Nr.1</t>
  </si>
  <si>
    <t>pirminis planas (tūkst. Eur)</t>
  </si>
  <si>
    <t>proc.</t>
  </si>
  <si>
    <t>suma (tūkst. Eur)</t>
  </si>
  <si>
    <t>Pajamos savarankiškoms funkcijoms vykdyti</t>
  </si>
  <si>
    <t>Turto mokesčiai:</t>
  </si>
  <si>
    <t xml:space="preserve">    žemės mokestis</t>
  </si>
  <si>
    <t xml:space="preserve">    nekilnojamojo turto mokestis</t>
  </si>
  <si>
    <t xml:space="preserve">   paveldimo turto mokestis</t>
  </si>
  <si>
    <t xml:space="preserve">   žemės nuomos mokestis</t>
  </si>
  <si>
    <t xml:space="preserve">   dividendai</t>
  </si>
  <si>
    <t>Kitos pajamos ir rinkliavos</t>
  </si>
  <si>
    <t>Materialiojo  ir nematerialiojo turto realizavimo pajamos</t>
  </si>
  <si>
    <t xml:space="preserve">Dotacija savivaldybėms iš Europos Sąjungos, kitos tarptautinės finansinės paramos ir bendrojo finansavimo lėšų </t>
  </si>
  <si>
    <t>Speciali tikslinė dotacija</t>
  </si>
  <si>
    <t xml:space="preserve">   Valstybinėms funkcijoms atlikti</t>
  </si>
  <si>
    <t xml:space="preserve">   Ugdymo reikmėms finansuoti</t>
  </si>
  <si>
    <t xml:space="preserve">   Mokyklos specialiųjų poreikių turintiems mokiniams</t>
  </si>
  <si>
    <t xml:space="preserve">   Ugdymo reikmėms finansuoti (lėšos skaitmeninio ugdymo plėtrai)</t>
  </si>
  <si>
    <t>Kita tikslinė dotacija, iš jos:</t>
  </si>
  <si>
    <t xml:space="preserve">    Vietinės reikšmės keliams (gatvėms) tiesti, taisyti, prižiūrėti ir saugaus eismo sąlygoms užtikrinti </t>
  </si>
  <si>
    <t xml:space="preserve">    Valstybės investicijų programa</t>
  </si>
  <si>
    <t>Mokestis už valstybinius gamtos išteklius</t>
  </si>
  <si>
    <t>Vietinė rinkliava už atliekų tvarkymą</t>
  </si>
  <si>
    <t>Pajamos už prekes ir paslaugas</t>
  </si>
  <si>
    <t>Pajamos už ilgalaikio ir trumpalaikio materialiojo turto nuomą</t>
  </si>
  <si>
    <t>`</t>
  </si>
  <si>
    <t xml:space="preserve">Įmokos už išlaikymą švietimo, socialinės apsaugos ir kitose  įstaigose </t>
  </si>
  <si>
    <t>projektams finansuoti</t>
  </si>
  <si>
    <t xml:space="preserve">                                                   Iš viso pajamų</t>
  </si>
  <si>
    <t>Iš viso pajamų palyginamomis sąlygomis (be ES ir VB investiciniams projektams)</t>
  </si>
  <si>
    <t xml:space="preserve">Biudžeto apyvartos </t>
  </si>
  <si>
    <t>Prekių ir paslaugų</t>
  </si>
  <si>
    <t>Ilgalaikio ir trumpalaikio materialiojo turto nuomos</t>
  </si>
  <si>
    <t>Įmokų už išlaikymą švietimo, socialinės apsaugos ir kitose įstaigose</t>
  </si>
  <si>
    <t xml:space="preserve">Aplinkos apsaugos rėmimo programos apyvartos </t>
  </si>
  <si>
    <t>Pajamų už vietinę rinkliavą</t>
  </si>
  <si>
    <t>Pajamų už parduotą turtą</t>
  </si>
  <si>
    <t>Dotacija savivaldybėms iš Europos Sąjungos, kitos tarptautinės finansinės paramos ir bendrojo finansavimo lėšų einamiesiems tikslams</t>
  </si>
  <si>
    <t>Finansinių įsipareigojimų prisiėmimo (skolinimosi) pajamos</t>
  </si>
  <si>
    <t>Iš viso pajamos su likučiu ir skolintomis lėšomis</t>
  </si>
  <si>
    <t>KĖDAINIŲ RAJONO SAVIVALDYBĖS 2023 M. BIUDŽETO PAJAMŲ PLANO PALYGINIMAS SU 2022 M. PLANU</t>
  </si>
  <si>
    <t>2023 m.</t>
  </si>
  <si>
    <t>2022 m.</t>
  </si>
  <si>
    <t xml:space="preserve">      2023 m. palyginimas</t>
  </si>
  <si>
    <t>patikslintas metinis planas (tūkst. Eur)</t>
  </si>
  <si>
    <t>su 2022 m. pirminiu planu</t>
  </si>
  <si>
    <t>su 2022 m.patikslintu planu</t>
  </si>
  <si>
    <t>Gyventojų  pajamų mokestis tenkantis savivaldybei (procentais)</t>
  </si>
  <si>
    <t>43,76 pastovioji dalis
7,12   kintamoji dalis
50,88</t>
  </si>
  <si>
    <t>42,77 pastovioji dalis
5,35   kintamoji dalis
48,12</t>
  </si>
  <si>
    <t>Gyventojų  pajamų mokestis</t>
  </si>
  <si>
    <t>Gyventojų  pajamų mokestis, mokamas už pajamas, gautas iš veiklos, kuria verčiamasi turint verslo liudijimą</t>
  </si>
  <si>
    <t xml:space="preserve">Mokestis už aplinkos teršimą                                             </t>
  </si>
  <si>
    <t xml:space="preserve">Biudžetinių įstaigų gautos pajamos                                  </t>
  </si>
  <si>
    <t>Kitos dotacijos ir lėšos iš kitų valdymo lygių</t>
  </si>
  <si>
    <t>Nepanaudotos biudžeto pajamos išlaidoms dengti  
2022-12-31/ 2021-12-31 , iš jo:</t>
  </si>
  <si>
    <t>Dotacija savivaldybėms iš Europos Sąjungos, kitos tarptautinės finansinės paramos ir bendrojo finansavimo lėšų turtui įsigyti</t>
  </si>
  <si>
    <t>VALSTYBĖS DELEGUOTŲ ASIGNAVIMŲ, SKIRTŲ 2023 M., PALYGINIMAS SU 2022 M.</t>
  </si>
  <si>
    <t>2023 m. 
iš viso (tūkst. Eur)</t>
  </si>
  <si>
    <t>2022 m.
pirminis planas 
 (tūkst. Eur)</t>
  </si>
  <si>
    <t>2022 m.
patiksl planas 
 (tūkst. Eur)</t>
  </si>
  <si>
    <t>Iš viso 
(4 su 5 st.)</t>
  </si>
  <si>
    <t>Iš viso
 (4 su 6 st.)</t>
  </si>
  <si>
    <t>Duomenų teikimas suteiktos valstybės pagalbos registrui</t>
  </si>
  <si>
    <t>Užimtumo didinimo programų įgyvendinimas</t>
  </si>
  <si>
    <t xml:space="preserve">Melioracijos ir hidrotechnikos įrenginių eksploatavimas </t>
  </si>
  <si>
    <t>Savivaldybei priskirtai valstybinei žemei ir kitam valstybės turtui valdyti, naudoti ir disponuoti juo patikėjimo teise</t>
  </si>
  <si>
    <t>10.04.01.01</t>
  </si>
  <si>
    <t>Socialinėms paslaugoms (teikti šeimoms individualios priežiūros darbuotojų paslaugas)</t>
  </si>
  <si>
    <t>Socialinių išmokų ir kompensacijų skaičiavimas ir mokėjimas</t>
  </si>
  <si>
    <t>Išlaidoms už įsigytus produktus, mokinio reikmenis ir socialinei paramai mokiniams administruoti</t>
  </si>
  <si>
    <t>Koordinuotai teikiamų paslaugų vaikams nuo gimimo iki 18 m. ir vaiko atstovams koordinavimas</t>
  </si>
  <si>
    <t>09.08.01.09</t>
  </si>
  <si>
    <t>Sveikos gyvensenos plėtojimui ir stiprinimui, visuomenės sveikatos stebėsenai</t>
  </si>
  <si>
    <t xml:space="preserve">Neveiksnių asmenų būklės peržiūrėjimui </t>
  </si>
  <si>
    <t>Psichosocialinės pagalbos ir savižudžių prevencijos priemonių įgyvendinimui</t>
  </si>
  <si>
    <t>2022 -2023 METŲ  KĖDAINIŲ RAJONO SAVIVALDYBĖS ASIGNAVIMŲ PALYGINIMAI</t>
  </si>
  <si>
    <t>Kėdainių  " Spindulio" mokykla</t>
  </si>
  <si>
    <t>Įgyvendinti mokytojų ir pagalbos mokiniui specialistų  motyvacijos programą</t>
  </si>
  <si>
    <t xml:space="preserve">Finansuoti vaikų vasaros stovyklų ir kitų neformaliojo vaikų švietimo veiklų programas  </t>
  </si>
  <si>
    <t>Vykdyti E. sveikatos informacinės sistemos diegimo,  palaikymo ir tobulinimo VšĮ PSPC  ir VšĮ Kėdainių ligoninėje 2022 -2026 m. programą</t>
  </si>
  <si>
    <t>Vykdyti pirminės asmens sveikatos priežiūros paslaugų prieinamumo ir kokybės užtikrinimo Kėdainių rajono kaimiškųjų vietovių gyventojams 2017-2025 m. programą</t>
  </si>
  <si>
    <t>Vykdyti pirminės asmens sveikatos priežiūros prieinamumo užtikrinimo Kėdainių raj. Pernaravos seniūnijos Langakių kaimo gyventojams programą</t>
  </si>
  <si>
    <t>Vykdyti trūkstamos sveikatos priežiūros specialistų skatinimo dirbti Kėdainių rajono savivaldybės viešosiose asmens priežiūros įstaigose 2022-2026 m. programą</t>
  </si>
  <si>
    <t>Diegti pacientų eilių valdymo sistemą Kėdainių rajono asmens sveikatos priežiūros įstaigose</t>
  </si>
  <si>
    <t>Vykdyti anestezijos paslaugų vaikams ir suaugusiesiems kokybės gerinimo Kėdainių rajono savivaldybėje 2022-2027 m. programą</t>
  </si>
  <si>
    <t>Vykdyti rentgeno paslaugų atnaujinimo, kokybės gerinimo Kėdainių rajono savivaldybėje 2022-2027 m. programą</t>
  </si>
  <si>
    <t xml:space="preserve">Vykdyti tinkamų ir saugių darbo sąlygų užtikrinimo, įrengiant vėdinimo bei kondicionavimo sistemas VšĮ PSPC 2022-2026 m. programą  </t>
  </si>
  <si>
    <t xml:space="preserve">Vykdyti Kėdainių rajono tuberkuliozės prevencijos, ankstyvosios diagnostikos, gydymo ir kontrolės 2023–2027 m. programą </t>
  </si>
  <si>
    <t>Įgyvendinti žemo slenksčio paslaugų kokybės  Kėdainių rajone užtikrinimo 2023-2027 m. programą</t>
  </si>
  <si>
    <t>Vykdyti kompiuterinės tomografijos paslaugų kokybės gerinimo Kėdainių rajono savivaldybėje 2023-2030 m. programą</t>
  </si>
  <si>
    <t>Stiprinti vaikų, turinčių  autizmo spektro ir kitų raidos sutrikimų, sveikatą, sudaryti galimybes siekti asmeninės pažangos, užtikrinti pilnaverčio socialinio dalyvavimo prielaidas</t>
  </si>
  <si>
    <t xml:space="preserve">Teikti pagalbą į krizines situacijas patekusiems, smurtą artimoje aplinkoje patyrusiems asmenims ir jų šeimų nariams </t>
  </si>
  <si>
    <t>Įgyvendinti savarankiško gyvenimo namų paslaugų senyvo amžiaus asmenims teikimo programą</t>
  </si>
  <si>
    <t xml:space="preserve">Užtikrinti laisvės atėmimo bausmę atlikusių asmenų integraciją į visuomenę </t>
  </si>
  <si>
    <t>Plėsti Kėdainių rajono savivaldybės socialines paslaugas teikiančių įstaigų informacinių technologijų aplinką bei elektronines paslaugas</t>
  </si>
  <si>
    <t xml:space="preserve">Teikti ir administruoti asmeninę pagalbą </t>
  </si>
  <si>
    <t xml:space="preserve">Teikti apdovanojimus aukšto meistriškumo sportininkams ir jų treneriams už sporto pasiekimus </t>
  </si>
  <si>
    <t>Skatinti nevyriausybinių organizacijų, bendruomeninių organizacijų plėtrą rajone</t>
  </si>
  <si>
    <t>Finansuoti Kėdainių rajono vietos veiklos grupės teritorijos vietos plėtros 2015-2023 m. strategijos įgyvendinimą</t>
  </si>
  <si>
    <t>Finansuoti Kėdainių miesto vietos veiklos grupės 2016–2022 m. vietos plėtros strategijos įgyvendinimą</t>
  </si>
  <si>
    <t xml:space="preserve">Įgyvendinti kultūros paveldo objektų, esančių Kėdainių rajono savivaldybės teritorijoje ir kultūros paveldo statinių, esančių Kėdainių senamiesčio dalyje išsaugojimo darbų finansavimo programą </t>
  </si>
  <si>
    <t xml:space="preserve">Kitos dotacijos ir lėšos iš kitų valdymo lygių </t>
  </si>
  <si>
    <t>Kita dotacija  savivaldybės institucijos valdomiems vietinės reikšmės keliams</t>
  </si>
  <si>
    <t>Sutvarkyti naudotas padangas, kurių turėtojų nustatyti neįmanoma arba kuris neegzistuoja</t>
  </si>
  <si>
    <t>Sutvarkyti namų ūkiuose susidariusias asbesto atliekas</t>
  </si>
  <si>
    <t>Teikti finansinę paramą verslą pradedantiems ar sunkumų patiriantiems SVV subjektams Kėdainių rajone per Savivaldybės smulkiojo verslo rėmimo fondą</t>
  </si>
  <si>
    <t>Didinti piliečių įtraukimo į biudžeto formavimą galimybes, įgyvendinant dalyvaujamojo biudžeto iniciatyvas</t>
  </si>
  <si>
    <t xml:space="preserve">            Lentelė Nr. 5</t>
  </si>
  <si>
    <t>2,5 kart</t>
  </si>
  <si>
    <t>ugdymo reikmėms finansuoti ir valstyb. deleguotom f-jom</t>
  </si>
  <si>
    <t>Įgyvendinti savarankiško gyvenimo namų paslaugų asmenims su sutrikusiu intelektu teikimo programą</t>
  </si>
  <si>
    <t xml:space="preserve">Finansuoti vaikų mokymo plaukti veiklos programą, dalyvaujant projekte „Mokėk plaukti ir saugiau elgtis vandenyje“ </t>
  </si>
  <si>
    <t>Užtikrinti Kėdainių miesto vietos veiklos grupės 2023–2027 m. vietos plėtros strategijos parengimą ir programos "Vietos plėtros strategijos rengimo ir įgyvendinimo programa" įgyvendinimą</t>
  </si>
  <si>
    <t>Įsigyti tekstilės atliekų surinkimo konteinerius</t>
  </si>
  <si>
    <t>Lentelė Nr.3</t>
  </si>
  <si>
    <t>(savarankiškoms funkcijoms atlikti, įplaukų iš pajamų, gautų už prekes ir paslaugas, už išlaikymą švietimo, socialinės apsaugos ir kitose įstaigose, Europos sąjungos lėšos projektams finansuoti, valstybės biudžeto  specialios  tikslinės dotacijos)</t>
  </si>
  <si>
    <t>2023 m</t>
  </si>
  <si>
    <t>Komun. atliek.</t>
  </si>
  <si>
    <t xml:space="preserve">Savarankiškoms funkcijoms atlikti </t>
  </si>
  <si>
    <t>Įplaukos už prekes, paslaugas ir išlaikymą</t>
  </si>
  <si>
    <t>Mokymo reikmėms finansuoti</t>
  </si>
  <si>
    <t>VISO DARŽELIAI</t>
  </si>
  <si>
    <t>"Ryto" progimnazija</t>
  </si>
  <si>
    <t>Mokinio reikmėms finansuoti</t>
  </si>
  <si>
    <t xml:space="preserve">Kėdainių "Spindulio"  mokykla </t>
  </si>
  <si>
    <t>Valstybės deleguotos</t>
  </si>
  <si>
    <t>VISO MOKYKLOS</t>
  </si>
  <si>
    <t>Specialioji tikslinė dotacija (Kėdainių "Spindulio" mokykla)</t>
  </si>
  <si>
    <t>Kitos lėšos (globos išmokos)</t>
  </si>
  <si>
    <t>KITOS ĮSTAIGOS</t>
  </si>
  <si>
    <t>VISO SAVIVALDYBĖS ADMINISTRACIJA IR SENIŪNIJOS</t>
  </si>
  <si>
    <t>Vykdyti E. sveikatos informacinės sistemos palaikymo ir tobulinimo VšĮ Kėdainių PSPC ir VšĮ Kėdainių ligoninėje 2022-2026 m. programą</t>
  </si>
  <si>
    <t>Finansuoti sporto projektus</t>
  </si>
  <si>
    <t xml:space="preserve">Finansuoti VšĮ Kėdainių turizmo ir verslo informacijos centro turizmo veiklos programą </t>
  </si>
  <si>
    <t xml:space="preserve">Finansuoti VšĮ Kėdainių turizmo ir verslo informacijos centro viešųjų paslaugų verslui  programą    </t>
  </si>
  <si>
    <t>Dalyvauti Kauno regiono plėtros agentūros veikloje</t>
  </si>
  <si>
    <t>Kėdainių rajono savivaldybės valstybės investicijų programai</t>
  </si>
  <si>
    <t>Skolintos lėšos</t>
  </si>
  <si>
    <t>Biudžeto asignavimai  finansuoti VB lėšomis</t>
  </si>
  <si>
    <t>Valstybės biudžeto speciali tikslinė dotacija</t>
  </si>
  <si>
    <t>Europos Sąjungos lėšos</t>
  </si>
  <si>
    <t>Vykdyti aplinkos apsaugos rėmimo specialiąją  programą</t>
  </si>
  <si>
    <t>Savarankiškoms funkcijoms atlikti</t>
  </si>
  <si>
    <t>Valstybės biudžeto specialiosios tikslinės dotacijos savivaldybės biudžetui valstybinėms (valstybės perduotoms savivaldybei) funkcijoms atlikti</t>
  </si>
  <si>
    <t>2023 M. KĖDAINIŲ RAJONO SAVIVALDYBĖS BIUDŽETINIŲ ĮSTAIGŲ IŠLAIDŲ PROJEKTAS</t>
  </si>
  <si>
    <t xml:space="preserve">2022 M KĖDAINIŲ RAJONO SAVIVALDYBĖS TARYBOS PATVIRTINTŲ ASIGNAVIMŲ  PALYGINIMAS PAGAL PROGRAMAS  SU 2023 M  ASIGNAVIMŲ  PROJEKTU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</si>
</sst>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#,##0.0"/>
    <numFmt numFmtId="166" formatCode="0.0;\-0.0;;"/>
    <numFmt numFmtId="167" formatCode="0.0_ ;\-0.0\ "/>
  </numFmts>
  <fonts count="40">
    <font>
      <sz val="10"/>
      <name val="Arial"/>
      <charset val="186"/>
    </font>
    <font>
      <sz val="10"/>
      <name val="Times New Roman"/>
      <family val="1"/>
      <charset val="186"/>
    </font>
    <font>
      <sz val="10"/>
      <name val="Times New Roman"/>
      <family val="1"/>
      <charset val="186"/>
    </font>
    <font>
      <sz val="8"/>
      <name val="Times New Roman"/>
      <family val="1"/>
      <charset val="186"/>
    </font>
    <font>
      <sz val="9"/>
      <name val="Times New Roman"/>
      <family val="1"/>
      <charset val="186"/>
    </font>
    <font>
      <sz val="10"/>
      <name val="Arial"/>
      <family val="2"/>
      <charset val="186"/>
    </font>
    <font>
      <b/>
      <sz val="8"/>
      <name val="Times New Roman"/>
      <family val="1"/>
      <charset val="186"/>
    </font>
    <font>
      <sz val="7"/>
      <name val="Times New Roman"/>
      <family val="1"/>
      <charset val="186"/>
    </font>
    <font>
      <b/>
      <sz val="7"/>
      <name val="Times New Roman"/>
      <family val="1"/>
      <charset val="186"/>
    </font>
    <font>
      <sz val="11"/>
      <color indexed="8"/>
      <name val="Calibri"/>
      <family val="2"/>
      <charset val="186"/>
    </font>
    <font>
      <b/>
      <sz val="7"/>
      <name val="Taim"/>
      <charset val="186"/>
    </font>
    <font>
      <sz val="8"/>
      <color indexed="10"/>
      <name val="Times New Roman"/>
      <family val="1"/>
      <charset val="186"/>
    </font>
    <font>
      <b/>
      <sz val="10"/>
      <name val="Times New Roman"/>
      <family val="1"/>
      <charset val="186"/>
    </font>
    <font>
      <sz val="7"/>
      <name val="Taim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9"/>
      <name val="Times New Roman"/>
      <family val="1"/>
      <charset val="186"/>
    </font>
    <font>
      <b/>
      <sz val="9"/>
      <color indexed="8"/>
      <name val="Times New Roman"/>
      <family val="1"/>
      <charset val="186"/>
    </font>
    <font>
      <b/>
      <sz val="12"/>
      <name val="Times New Roman"/>
      <family val="1"/>
      <charset val="186"/>
    </font>
    <font>
      <i/>
      <sz val="10"/>
      <name val="Times New Roman"/>
      <family val="1"/>
      <charset val="186"/>
    </font>
    <font>
      <u/>
      <sz val="10"/>
      <name val="Times New Roman"/>
      <family val="1"/>
      <charset val="186"/>
    </font>
    <font>
      <sz val="11"/>
      <color theme="1"/>
      <name val="Calibri"/>
      <family val="2"/>
      <charset val="186"/>
      <scheme val="minor"/>
    </font>
    <font>
      <sz val="10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b/>
      <sz val="8"/>
      <name val="Arial"/>
      <family val="2"/>
      <charset val="186"/>
    </font>
    <font>
      <b/>
      <sz val="9"/>
      <name val="Arial"/>
      <family val="2"/>
      <charset val="186"/>
    </font>
    <font>
      <sz val="8"/>
      <name val="Arial"/>
      <family val="2"/>
      <charset val="186"/>
    </font>
    <font>
      <b/>
      <sz val="10"/>
      <name val="Arial"/>
      <family val="2"/>
      <charset val="186"/>
    </font>
    <font>
      <sz val="9"/>
      <name val="Arial"/>
      <family val="2"/>
      <charset val="186"/>
    </font>
    <font>
      <i/>
      <sz val="8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b/>
      <sz val="9"/>
      <color theme="1"/>
      <name val="Times New Roman"/>
      <family val="1"/>
      <charset val="186"/>
    </font>
    <font>
      <i/>
      <sz val="9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9"/>
      <color theme="1"/>
      <name val="Times New Roman"/>
      <family val="1"/>
      <charset val="186"/>
    </font>
    <font>
      <i/>
      <sz val="11"/>
      <color theme="1"/>
      <name val="Times New Roman"/>
      <family val="1"/>
      <charset val="186"/>
    </font>
    <font>
      <b/>
      <i/>
      <sz val="11"/>
      <color theme="1"/>
      <name val="Times New Roman"/>
      <family val="1"/>
      <charset val="186"/>
    </font>
    <font>
      <sz val="9"/>
      <color theme="1"/>
      <name val="Times New Roman"/>
      <family val="1"/>
    </font>
    <font>
      <sz val="11"/>
      <color theme="1"/>
      <name val="Calibri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48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0">
    <xf numFmtId="0" fontId="0" fillId="0" borderId="0"/>
    <xf numFmtId="0" fontId="5" fillId="0" borderId="0"/>
    <xf numFmtId="0" fontId="9" fillId="0" borderId="0"/>
    <xf numFmtId="0" fontId="21" fillId="0" borderId="0"/>
    <xf numFmtId="0" fontId="4" fillId="0" borderId="0"/>
    <xf numFmtId="0" fontId="2" fillId="0" borderId="0"/>
    <xf numFmtId="0" fontId="1" fillId="0" borderId="0"/>
    <xf numFmtId="0" fontId="2" fillId="0" borderId="0"/>
    <xf numFmtId="0" fontId="4" fillId="0" borderId="0"/>
    <xf numFmtId="0" fontId="1" fillId="0" borderId="0"/>
  </cellStyleXfs>
  <cellXfs count="388">
    <xf numFmtId="0" fontId="0" fillId="0" borderId="0" xfId="0"/>
    <xf numFmtId="164" fontId="7" fillId="0" borderId="2" xfId="0" applyNumberFormat="1" applyFont="1" applyBorder="1" applyAlignment="1">
      <alignment horizontal="right" vertic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7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7" fillId="0" borderId="9" xfId="7" applyFont="1" applyBorder="1" applyAlignment="1">
      <alignment vertical="center"/>
    </xf>
    <xf numFmtId="164" fontId="7" fillId="0" borderId="10" xfId="7" quotePrefix="1" applyNumberFormat="1" applyFont="1" applyBorder="1" applyAlignment="1">
      <alignment horizontal="left" vertical="center"/>
    </xf>
    <xf numFmtId="164" fontId="7" fillId="0" borderId="9" xfId="0" applyNumberFormat="1" applyFont="1" applyBorder="1" applyAlignment="1">
      <alignment horizontal="right" vertical="center"/>
    </xf>
    <xf numFmtId="164" fontId="7" fillId="0" borderId="10" xfId="0" applyNumberFormat="1" applyFont="1" applyBorder="1" applyAlignment="1">
      <alignment horizontal="right" vertical="center"/>
    </xf>
    <xf numFmtId="166" fontId="7" fillId="0" borderId="2" xfId="0" applyNumberFormat="1" applyFont="1" applyBorder="1" applyAlignment="1">
      <alignment horizontal="right" vertical="center"/>
    </xf>
    <xf numFmtId="164" fontId="7" fillId="0" borderId="10" xfId="7" applyNumberFormat="1" applyFont="1" applyBorder="1" applyAlignment="1">
      <alignment horizontal="left" vertical="center"/>
    </xf>
    <xf numFmtId="164" fontId="7" fillId="0" borderId="10" xfId="7" applyNumberFormat="1" applyFont="1" applyBorder="1" applyAlignment="1">
      <alignment horizontal="left" vertical="center" wrapText="1"/>
    </xf>
    <xf numFmtId="164" fontId="8" fillId="0" borderId="10" xfId="7" applyNumberFormat="1" applyFont="1" applyBorder="1" applyAlignment="1">
      <alignment horizontal="right" vertical="center" wrapText="1"/>
    </xf>
    <xf numFmtId="164" fontId="8" fillId="0" borderId="9" xfId="0" applyNumberFormat="1" applyFont="1" applyBorder="1" applyAlignment="1">
      <alignment horizontal="right" vertical="center"/>
    </xf>
    <xf numFmtId="164" fontId="8" fillId="0" borderId="2" xfId="0" applyNumberFormat="1" applyFont="1" applyBorder="1" applyAlignment="1">
      <alignment horizontal="right" vertical="center"/>
    </xf>
    <xf numFmtId="164" fontId="8" fillId="0" borderId="10" xfId="0" applyNumberFormat="1" applyFont="1" applyBorder="1" applyAlignment="1">
      <alignment horizontal="right" vertical="center"/>
    </xf>
    <xf numFmtId="0" fontId="7" fillId="0" borderId="11" xfId="5" applyFont="1" applyBorder="1" applyAlignment="1">
      <alignment horizontal="left" vertical="top" wrapText="1"/>
    </xf>
    <xf numFmtId="166" fontId="7" fillId="0" borderId="9" xfId="0" applyNumberFormat="1" applyFont="1" applyBorder="1" applyAlignment="1">
      <alignment horizontal="right" vertical="center"/>
    </xf>
    <xf numFmtId="166" fontId="7" fillId="0" borderId="10" xfId="0" applyNumberFormat="1" applyFont="1" applyBorder="1" applyAlignment="1">
      <alignment horizontal="right" vertical="center"/>
    </xf>
    <xf numFmtId="0" fontId="7" fillId="0" borderId="11" xfId="5" applyFont="1" applyBorder="1" applyAlignment="1">
      <alignment horizontal="left" vertical="top"/>
    </xf>
    <xf numFmtId="166" fontId="7" fillId="0" borderId="7" xfId="0" applyNumberFormat="1" applyFont="1" applyBorder="1" applyAlignment="1">
      <alignment horizontal="right" vertical="center"/>
    </xf>
    <xf numFmtId="166" fontId="7" fillId="0" borderId="13" xfId="0" applyNumberFormat="1" applyFont="1" applyBorder="1" applyAlignment="1">
      <alignment horizontal="right" vertical="center"/>
    </xf>
    <xf numFmtId="166" fontId="7" fillId="0" borderId="8" xfId="0" applyNumberFormat="1" applyFont="1" applyBorder="1" applyAlignment="1">
      <alignment horizontal="right" vertical="center"/>
    </xf>
    <xf numFmtId="164" fontId="10" fillId="0" borderId="14" xfId="0" applyNumberFormat="1" applyFont="1" applyBorder="1"/>
    <xf numFmtId="0" fontId="22" fillId="0" borderId="0" xfId="0" applyFont="1"/>
    <xf numFmtId="0" fontId="22" fillId="0" borderId="2" xfId="0" applyFont="1" applyBorder="1" applyAlignment="1">
      <alignment horizontal="center"/>
    </xf>
    <xf numFmtId="0" fontId="1" fillId="0" borderId="2" xfId="0" applyFont="1" applyBorder="1"/>
    <xf numFmtId="164" fontId="0" fillId="0" borderId="0" xfId="0" applyNumberFormat="1"/>
    <xf numFmtId="0" fontId="22" fillId="0" borderId="2" xfId="0" applyFont="1" applyBorder="1"/>
    <xf numFmtId="0" fontId="12" fillId="0" borderId="2" xfId="0" applyFont="1" applyBorder="1"/>
    <xf numFmtId="164" fontId="22" fillId="0" borderId="0" xfId="0" applyNumberFormat="1" applyFont="1"/>
    <xf numFmtId="164" fontId="13" fillId="0" borderId="2" xfId="0" applyNumberFormat="1" applyFont="1" applyBorder="1" applyAlignment="1">
      <alignment horizontal="right" vertical="center"/>
    </xf>
    <xf numFmtId="49" fontId="1" fillId="0" borderId="2" xfId="0" applyNumberFormat="1" applyFont="1" applyBorder="1" applyAlignment="1">
      <alignment horizontal="center" vertical="center"/>
    </xf>
    <xf numFmtId="164" fontId="4" fillId="0" borderId="2" xfId="7" applyNumberFormat="1" applyFont="1" applyBorder="1" applyAlignment="1">
      <alignment wrapText="1"/>
    </xf>
    <xf numFmtId="164" fontId="4" fillId="0" borderId="2" xfId="0" applyNumberFormat="1" applyFont="1" applyBorder="1" applyAlignment="1">
      <alignment horizontal="left" wrapText="1"/>
    </xf>
    <xf numFmtId="164" fontId="4" fillId="0" borderId="2" xfId="0" applyNumberFormat="1" applyFont="1" applyBorder="1" applyAlignment="1">
      <alignment horizontal="left" vertical="top" wrapText="1"/>
    </xf>
    <xf numFmtId="164" fontId="4" fillId="0" borderId="2" xfId="7" applyNumberFormat="1" applyFont="1" applyBorder="1" applyAlignment="1">
      <alignment horizontal="left" wrapText="1"/>
    </xf>
    <xf numFmtId="0" fontId="4" fillId="0" borderId="0" xfId="0" applyFont="1"/>
    <xf numFmtId="0" fontId="1" fillId="0" borderId="0" xfId="0" applyFont="1"/>
    <xf numFmtId="164" fontId="4" fillId="0" borderId="7" xfId="6" applyNumberFormat="1" applyFont="1" applyBorder="1" applyAlignment="1">
      <alignment horizontal="center"/>
    </xf>
    <xf numFmtId="0" fontId="4" fillId="0" borderId="18" xfId="0" applyFont="1" applyBorder="1"/>
    <xf numFmtId="164" fontId="4" fillId="0" borderId="18" xfId="6" applyNumberFormat="1" applyFont="1" applyBorder="1" applyAlignment="1">
      <alignment horizontal="center"/>
    </xf>
    <xf numFmtId="164" fontId="4" fillId="0" borderId="0" xfId="6" applyNumberFormat="1" applyFont="1" applyAlignment="1">
      <alignment horizontal="center"/>
    </xf>
    <xf numFmtId="164" fontId="4" fillId="0" borderId="20" xfId="6" applyNumberFormat="1" applyFont="1" applyBorder="1" applyAlignment="1">
      <alignment horizontal="center"/>
    </xf>
    <xf numFmtId="164" fontId="4" fillId="0" borderId="20" xfId="6" applyNumberFormat="1" applyFont="1" applyBorder="1" applyAlignment="1">
      <alignment horizontal="left"/>
    </xf>
    <xf numFmtId="0" fontId="4" fillId="0" borderId="0" xfId="0" applyFont="1" applyAlignment="1">
      <alignment horizontal="center"/>
    </xf>
    <xf numFmtId="164" fontId="4" fillId="0" borderId="18" xfId="6" applyNumberFormat="1" applyFont="1" applyBorder="1"/>
    <xf numFmtId="0" fontId="4" fillId="0" borderId="18" xfId="0" applyFont="1" applyBorder="1" applyAlignment="1">
      <alignment horizontal="center"/>
    </xf>
    <xf numFmtId="164" fontId="4" fillId="0" borderId="19" xfId="6" applyNumberFormat="1" applyFont="1" applyBorder="1" applyAlignment="1">
      <alignment horizontal="center"/>
    </xf>
    <xf numFmtId="164" fontId="4" fillId="0" borderId="13" xfId="6" applyNumberFormat="1" applyFont="1" applyBorder="1" applyAlignment="1">
      <alignment horizontal="center"/>
    </xf>
    <xf numFmtId="164" fontId="4" fillId="0" borderId="8" xfId="6" applyNumberFormat="1" applyFont="1" applyBorder="1" applyAlignment="1">
      <alignment horizontal="center"/>
    </xf>
    <xf numFmtId="0" fontId="4" fillId="0" borderId="20" xfId="0" applyFont="1" applyBorder="1"/>
    <xf numFmtId="164" fontId="4" fillId="0" borderId="5" xfId="6" applyNumberFormat="1" applyFont="1" applyBorder="1" applyAlignment="1">
      <alignment horizontal="center"/>
    </xf>
    <xf numFmtId="164" fontId="4" fillId="0" borderId="6" xfId="6" applyNumberFormat="1" applyFont="1" applyBorder="1" applyAlignment="1">
      <alignment horizontal="center"/>
    </xf>
    <xf numFmtId="0" fontId="4" fillId="0" borderId="21" xfId="0" applyFont="1" applyBorder="1"/>
    <xf numFmtId="0" fontId="4" fillId="0" borderId="23" xfId="0" applyFont="1" applyBorder="1"/>
    <xf numFmtId="0" fontId="4" fillId="0" borderId="24" xfId="0" applyFont="1" applyBorder="1"/>
    <xf numFmtId="164" fontId="4" fillId="0" borderId="21" xfId="6" applyNumberFormat="1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164" fontId="4" fillId="0" borderId="22" xfId="6" applyNumberFormat="1" applyFont="1" applyBorder="1" applyAlignment="1">
      <alignment horizontal="center"/>
    </xf>
    <xf numFmtId="0" fontId="4" fillId="0" borderId="25" xfId="0" applyFont="1" applyBorder="1"/>
    <xf numFmtId="164" fontId="4" fillId="0" borderId="26" xfId="6" applyNumberFormat="1" applyFont="1" applyBorder="1" applyAlignment="1">
      <alignment horizontal="center"/>
    </xf>
    <xf numFmtId="0" fontId="4" fillId="0" borderId="26" xfId="0" applyFont="1" applyBorder="1"/>
    <xf numFmtId="0" fontId="4" fillId="0" borderId="27" xfId="0" applyFont="1" applyBorder="1" applyAlignment="1">
      <alignment horizontal="center"/>
    </xf>
    <xf numFmtId="164" fontId="4" fillId="0" borderId="24" xfId="6" applyNumberFormat="1" applyFont="1" applyBorder="1" applyAlignment="1">
      <alignment horizontal="center"/>
    </xf>
    <xf numFmtId="0" fontId="4" fillId="0" borderId="2" xfId="0" applyFont="1" applyBorder="1"/>
    <xf numFmtId="166" fontId="4" fillId="0" borderId="2" xfId="6" applyNumberFormat="1" applyFont="1" applyBorder="1" applyAlignment="1">
      <alignment horizontal="right"/>
    </xf>
    <xf numFmtId="164" fontId="23" fillId="0" borderId="2" xfId="0" applyNumberFormat="1" applyFont="1" applyBorder="1"/>
    <xf numFmtId="0" fontId="23" fillId="0" borderId="2" xfId="0" applyFont="1" applyBorder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6" fillId="0" borderId="0" xfId="0" applyFont="1"/>
    <xf numFmtId="0" fontId="3" fillId="0" borderId="11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12" fillId="0" borderId="0" xfId="0" applyFont="1"/>
    <xf numFmtId="164" fontId="1" fillId="0" borderId="0" xfId="0" applyNumberFormat="1" applyFont="1"/>
    <xf numFmtId="165" fontId="12" fillId="0" borderId="2" xfId="0" applyNumberFormat="1" applyFont="1" applyBorder="1" applyAlignment="1">
      <alignment horizontal="right"/>
    </xf>
    <xf numFmtId="165" fontId="12" fillId="0" borderId="2" xfId="0" applyNumberFormat="1" applyFont="1" applyBorder="1"/>
    <xf numFmtId="165" fontId="22" fillId="0" borderId="0" xfId="0" applyNumberFormat="1" applyFont="1"/>
    <xf numFmtId="4" fontId="22" fillId="0" borderId="2" xfId="0" applyNumberFormat="1" applyFont="1" applyBorder="1" applyAlignment="1">
      <alignment wrapText="1"/>
    </xf>
    <xf numFmtId="165" fontId="1" fillId="0" borderId="2" xfId="0" applyNumberFormat="1" applyFont="1" applyBorder="1"/>
    <xf numFmtId="165" fontId="1" fillId="0" borderId="2" xfId="0" applyNumberFormat="1" applyFont="1" applyBorder="1" applyAlignment="1">
      <alignment horizontal="right"/>
    </xf>
    <xf numFmtId="0" fontId="22" fillId="0" borderId="21" xfId="0" applyFont="1" applyBorder="1"/>
    <xf numFmtId="0" fontId="19" fillId="0" borderId="2" xfId="0" applyFont="1" applyBorder="1"/>
    <xf numFmtId="165" fontId="19" fillId="0" borderId="2" xfId="0" applyNumberFormat="1" applyFont="1" applyBorder="1"/>
    <xf numFmtId="165" fontId="22" fillId="0" borderId="2" xfId="0" applyNumberFormat="1" applyFont="1" applyBorder="1"/>
    <xf numFmtId="165" fontId="23" fillId="0" borderId="2" xfId="0" applyNumberFormat="1" applyFont="1" applyBorder="1"/>
    <xf numFmtId="0" fontId="23" fillId="0" borderId="2" xfId="0" applyFont="1" applyBorder="1" applyAlignment="1">
      <alignment wrapText="1"/>
    </xf>
    <xf numFmtId="1" fontId="12" fillId="0" borderId="0" xfId="0" applyNumberFormat="1" applyFont="1"/>
    <xf numFmtId="0" fontId="22" fillId="0" borderId="2" xfId="0" applyFont="1" applyBorder="1" applyAlignment="1">
      <alignment wrapText="1"/>
    </xf>
    <xf numFmtId="0" fontId="1" fillId="0" borderId="2" xfId="1" applyFont="1" applyBorder="1" applyAlignment="1">
      <alignment vertical="center" wrapText="1"/>
    </xf>
    <xf numFmtId="165" fontId="1" fillId="0" borderId="2" xfId="1" applyNumberFormat="1" applyFont="1" applyBorder="1" applyAlignment="1">
      <alignment wrapText="1"/>
    </xf>
    <xf numFmtId="165" fontId="1" fillId="0" borderId="2" xfId="0" applyNumberFormat="1" applyFont="1" applyBorder="1" applyAlignment="1">
      <alignment vertical="center"/>
    </xf>
    <xf numFmtId="0" fontId="12" fillId="0" borderId="2" xfId="0" applyFont="1" applyBorder="1" applyAlignment="1">
      <alignment horizontal="right"/>
    </xf>
    <xf numFmtId="165" fontId="12" fillId="0" borderId="0" xfId="0" applyNumberFormat="1" applyFont="1"/>
    <xf numFmtId="0" fontId="12" fillId="0" borderId="2" xfId="0" applyFont="1" applyBorder="1" applyAlignment="1">
      <alignment horizontal="left" wrapText="1"/>
    </xf>
    <xf numFmtId="0" fontId="1" fillId="0" borderId="2" xfId="1" applyFont="1" applyBorder="1" applyAlignment="1">
      <alignment vertical="center"/>
    </xf>
    <xf numFmtId="0" fontId="1" fillId="0" borderId="2" xfId="1" applyFont="1" applyBorder="1" applyAlignment="1">
      <alignment horizontal="left" vertical="center" wrapText="1"/>
    </xf>
    <xf numFmtId="165" fontId="23" fillId="0" borderId="2" xfId="0" applyNumberFormat="1" applyFont="1" applyBorder="1" applyAlignment="1">
      <alignment wrapText="1"/>
    </xf>
    <xf numFmtId="0" fontId="23" fillId="0" borderId="2" xfId="0" applyFont="1" applyBorder="1" applyAlignment="1">
      <alignment horizontal="right"/>
    </xf>
    <xf numFmtId="0" fontId="23" fillId="0" borderId="0" xfId="0" applyFont="1" applyAlignment="1">
      <alignment horizontal="right"/>
    </xf>
    <xf numFmtId="164" fontId="23" fillId="0" borderId="0" xfId="0" applyNumberFormat="1" applyFont="1"/>
    <xf numFmtId="1" fontId="23" fillId="0" borderId="0" xfId="0" applyNumberFormat="1" applyFont="1"/>
    <xf numFmtId="0" fontId="1" fillId="0" borderId="0" xfId="0" applyFont="1" applyAlignment="1">
      <alignment wrapText="1"/>
    </xf>
    <xf numFmtId="0" fontId="1" fillId="0" borderId="0" xfId="0" applyFont="1" applyAlignment="1">
      <alignment horizontal="right"/>
    </xf>
    <xf numFmtId="2" fontId="1" fillId="0" borderId="0" xfId="0" applyNumberFormat="1" applyFont="1"/>
    <xf numFmtId="0" fontId="20" fillId="0" borderId="0" xfId="0" applyFont="1"/>
    <xf numFmtId="0" fontId="22" fillId="0" borderId="2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/>
    </xf>
    <xf numFmtId="0" fontId="1" fillId="3" borderId="16" xfId="0" applyFont="1" applyFill="1" applyBorder="1"/>
    <xf numFmtId="0" fontId="1" fillId="3" borderId="17" xfId="0" applyFont="1" applyFill="1" applyBorder="1"/>
    <xf numFmtId="0" fontId="1" fillId="0" borderId="16" xfId="0" applyFont="1" applyBorder="1"/>
    <xf numFmtId="0" fontId="1" fillId="0" borderId="17" xfId="0" applyFont="1" applyBorder="1"/>
    <xf numFmtId="0" fontId="22" fillId="3" borderId="21" xfId="0" applyFont="1" applyFill="1" applyBorder="1" applyAlignment="1">
      <alignment horizontal="center" vertical="center"/>
    </xf>
    <xf numFmtId="0" fontId="22" fillId="3" borderId="21" xfId="0" applyFont="1" applyFill="1" applyBorder="1" applyAlignment="1">
      <alignment horizontal="center" vertical="center" wrapText="1"/>
    </xf>
    <xf numFmtId="0" fontId="22" fillId="0" borderId="21" xfId="0" applyFont="1" applyBorder="1" applyAlignment="1">
      <alignment horizontal="center" vertical="center"/>
    </xf>
    <xf numFmtId="165" fontId="12" fillId="3" borderId="2" xfId="0" applyNumberFormat="1" applyFont="1" applyFill="1" applyBorder="1"/>
    <xf numFmtId="165" fontId="12" fillId="3" borderId="2" xfId="0" applyNumberFormat="1" applyFont="1" applyFill="1" applyBorder="1" applyAlignment="1">
      <alignment horizontal="right"/>
    </xf>
    <xf numFmtId="165" fontId="22" fillId="3" borderId="2" xfId="0" applyNumberFormat="1" applyFont="1" applyFill="1" applyBorder="1"/>
    <xf numFmtId="164" fontId="22" fillId="0" borderId="2" xfId="0" applyNumberFormat="1" applyFont="1" applyBorder="1"/>
    <xf numFmtId="165" fontId="1" fillId="3" borderId="2" xfId="0" applyNumberFormat="1" applyFont="1" applyFill="1" applyBorder="1"/>
    <xf numFmtId="0" fontId="22" fillId="0" borderId="21" xfId="0" applyFont="1" applyBorder="1" applyAlignment="1">
      <alignment wrapText="1"/>
    </xf>
    <xf numFmtId="165" fontId="19" fillId="3" borderId="2" xfId="0" applyNumberFormat="1" applyFont="1" applyFill="1" applyBorder="1"/>
    <xf numFmtId="164" fontId="24" fillId="0" borderId="2" xfId="0" applyNumberFormat="1" applyFont="1" applyBorder="1"/>
    <xf numFmtId="165" fontId="23" fillId="3" borderId="2" xfId="0" applyNumberFormat="1" applyFont="1" applyFill="1" applyBorder="1"/>
    <xf numFmtId="0" fontId="4" fillId="0" borderId="2" xfId="0" applyFont="1" applyBorder="1" applyAlignment="1">
      <alignment horizontal="center" vertical="center" wrapText="1"/>
    </xf>
    <xf numFmtId="1" fontId="14" fillId="0" borderId="2" xfId="0" applyNumberFormat="1" applyFont="1" applyBorder="1" applyAlignment="1">
      <alignment horizontal="right"/>
    </xf>
    <xf numFmtId="0" fontId="14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164" fontId="14" fillId="2" borderId="2" xfId="0" applyNumberFormat="1" applyFont="1" applyFill="1" applyBorder="1"/>
    <xf numFmtId="164" fontId="14" fillId="0" borderId="2" xfId="0" applyNumberFormat="1" applyFont="1" applyBorder="1"/>
    <xf numFmtId="0" fontId="14" fillId="0" borderId="2" xfId="0" applyFont="1" applyBorder="1" applyAlignment="1">
      <alignment wrapText="1"/>
    </xf>
    <xf numFmtId="0" fontId="4" fillId="0" borderId="2" xfId="0" applyFont="1" applyBorder="1" applyAlignment="1">
      <alignment horizontal="center"/>
    </xf>
    <xf numFmtId="2" fontId="14" fillId="2" borderId="2" xfId="0" applyNumberFormat="1" applyFont="1" applyFill="1" applyBorder="1"/>
    <xf numFmtId="2" fontId="14" fillId="0" borderId="2" xfId="0" applyNumberFormat="1" applyFont="1" applyBorder="1"/>
    <xf numFmtId="1" fontId="14" fillId="0" borderId="2" xfId="0" applyNumberFormat="1" applyFont="1" applyBorder="1" applyAlignment="1">
      <alignment horizontal="right" vertical="center"/>
    </xf>
    <xf numFmtId="0" fontId="14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center" wrapText="1"/>
    </xf>
    <xf numFmtId="0" fontId="14" fillId="0" borderId="0" xfId="0" applyFont="1" applyAlignment="1">
      <alignment wrapText="1"/>
    </xf>
    <xf numFmtId="0" fontId="14" fillId="0" borderId="2" xfId="0" applyFont="1" applyBorder="1"/>
    <xf numFmtId="0" fontId="15" fillId="0" borderId="2" xfId="0" applyFont="1" applyBorder="1" applyAlignment="1">
      <alignment horizontal="right"/>
    </xf>
    <xf numFmtId="164" fontId="15" fillId="0" borderId="2" xfId="0" applyNumberFormat="1" applyFont="1" applyBorder="1"/>
    <xf numFmtId="0" fontId="7" fillId="0" borderId="0" xfId="0" applyFont="1"/>
    <xf numFmtId="0" fontId="7" fillId="0" borderId="0" xfId="0" applyFont="1" applyAlignment="1">
      <alignment vertical="center"/>
    </xf>
    <xf numFmtId="166" fontId="13" fillId="0" borderId="2" xfId="0" applyNumberFormat="1" applyFont="1" applyBorder="1" applyAlignment="1">
      <alignment horizontal="right" vertical="center"/>
    </xf>
    <xf numFmtId="0" fontId="8" fillId="0" borderId="0" xfId="0" applyFont="1" applyAlignment="1">
      <alignment vertical="center"/>
    </xf>
    <xf numFmtId="166" fontId="7" fillId="0" borderId="12" xfId="0" applyNumberFormat="1" applyFont="1" applyBorder="1" applyAlignment="1">
      <alignment horizontal="right" vertical="center"/>
    </xf>
    <xf numFmtId="166" fontId="7" fillId="0" borderId="28" xfId="0" applyNumberFormat="1" applyFont="1" applyBorder="1" applyAlignment="1">
      <alignment horizontal="right" vertical="center"/>
    </xf>
    <xf numFmtId="166" fontId="7" fillId="0" borderId="37" xfId="0" applyNumberFormat="1" applyFont="1" applyBorder="1" applyAlignment="1">
      <alignment horizontal="right" vertical="center"/>
    </xf>
    <xf numFmtId="164" fontId="7" fillId="0" borderId="0" xfId="0" applyNumberFormat="1" applyFont="1" applyAlignment="1">
      <alignment vertical="center"/>
    </xf>
    <xf numFmtId="0" fontId="7" fillId="0" borderId="2" xfId="0" applyFont="1" applyBorder="1" applyAlignment="1">
      <alignment horizontal="right" vertical="center"/>
    </xf>
    <xf numFmtId="0" fontId="8" fillId="0" borderId="15" xfId="5" applyFont="1" applyBorder="1" applyAlignment="1">
      <alignment horizontal="left"/>
    </xf>
    <xf numFmtId="164" fontId="10" fillId="0" borderId="15" xfId="0" applyNumberFormat="1" applyFont="1" applyBorder="1" applyAlignment="1">
      <alignment horizontal="right"/>
    </xf>
    <xf numFmtId="164" fontId="10" fillId="0" borderId="39" xfId="0" applyNumberFormat="1" applyFont="1" applyBorder="1"/>
    <xf numFmtId="164" fontId="3" fillId="0" borderId="0" xfId="0" applyNumberFormat="1" applyFont="1" applyAlignment="1">
      <alignment horizontal="right"/>
    </xf>
    <xf numFmtId="164" fontId="11" fillId="0" borderId="0" xfId="0" applyNumberFormat="1" applyFont="1"/>
    <xf numFmtId="164" fontId="6" fillId="0" borderId="1" xfId="4" applyNumberFormat="1" applyFont="1" applyBorder="1" applyAlignment="1" applyProtection="1">
      <alignment horizontal="center" vertical="center"/>
      <protection hidden="1"/>
    </xf>
    <xf numFmtId="164" fontId="3" fillId="0" borderId="0" xfId="0" applyNumberFormat="1" applyFont="1"/>
    <xf numFmtId="0" fontId="25" fillId="0" borderId="0" xfId="0" applyFont="1"/>
    <xf numFmtId="0" fontId="25" fillId="0" borderId="0" xfId="0" applyFont="1" applyAlignment="1">
      <alignment horizontal="center" wrapText="1"/>
    </xf>
    <xf numFmtId="164" fontId="27" fillId="0" borderId="2" xfId="0" applyNumberFormat="1" applyFont="1" applyBorder="1"/>
    <xf numFmtId="166" fontId="27" fillId="0" borderId="2" xfId="0" applyNumberFormat="1" applyFont="1" applyBorder="1"/>
    <xf numFmtId="0" fontId="28" fillId="0" borderId="2" xfId="0" applyFont="1" applyBorder="1"/>
    <xf numFmtId="164" fontId="25" fillId="0" borderId="2" xfId="0" applyNumberFormat="1" applyFont="1" applyBorder="1"/>
    <xf numFmtId="164" fontId="27" fillId="0" borderId="0" xfId="0" applyNumberFormat="1" applyFont="1"/>
    <xf numFmtId="0" fontId="5" fillId="0" borderId="0" xfId="0" applyFont="1"/>
    <xf numFmtId="0" fontId="28" fillId="0" borderId="0" xfId="0" applyFont="1"/>
    <xf numFmtId="0" fontId="26" fillId="0" borderId="0" xfId="0" applyFont="1"/>
    <xf numFmtId="0" fontId="29" fillId="0" borderId="0" xfId="0" applyFont="1"/>
    <xf numFmtId="0" fontId="26" fillId="0" borderId="2" xfId="0" applyFont="1" applyBorder="1" applyAlignment="1">
      <alignment horizontal="right"/>
    </xf>
    <xf numFmtId="0" fontId="19" fillId="0" borderId="0" xfId="0" applyFont="1" applyAlignment="1">
      <alignment horizontal="center"/>
    </xf>
    <xf numFmtId="0" fontId="31" fillId="0" borderId="0" xfId="0" applyFont="1"/>
    <xf numFmtId="164" fontId="31" fillId="0" borderId="0" xfId="5" applyNumberFormat="1" applyFont="1"/>
    <xf numFmtId="164" fontId="32" fillId="0" borderId="0" xfId="5" applyNumberFormat="1" applyFont="1"/>
    <xf numFmtId="0" fontId="32" fillId="0" borderId="0" xfId="0" applyFont="1"/>
    <xf numFmtId="0" fontId="33" fillId="0" borderId="0" xfId="0" applyFont="1"/>
    <xf numFmtId="0" fontId="34" fillId="0" borderId="0" xfId="0" applyFont="1"/>
    <xf numFmtId="0" fontId="35" fillId="0" borderId="0" xfId="0" applyFont="1"/>
    <xf numFmtId="0" fontId="36" fillId="0" borderId="0" xfId="0" applyFont="1"/>
    <xf numFmtId="164" fontId="37" fillId="0" borderId="0" xfId="5" applyNumberFormat="1" applyFont="1"/>
    <xf numFmtId="164" fontId="36" fillId="0" borderId="0" xfId="5" applyNumberFormat="1" applyFont="1"/>
    <xf numFmtId="164" fontId="33" fillId="0" borderId="0" xfId="5" applyNumberFormat="1" applyFont="1"/>
    <xf numFmtId="0" fontId="22" fillId="0" borderId="0" xfId="0" applyFont="1" applyAlignment="1">
      <alignment horizontal="right"/>
    </xf>
    <xf numFmtId="0" fontId="35" fillId="0" borderId="0" xfId="0" applyFont="1" applyAlignment="1">
      <alignment horizontal="right"/>
    </xf>
    <xf numFmtId="0" fontId="36" fillId="0" borderId="3" xfId="0" applyFont="1" applyBorder="1"/>
    <xf numFmtId="164" fontId="37" fillId="0" borderId="41" xfId="5" applyNumberFormat="1" applyFont="1" applyBorder="1"/>
    <xf numFmtId="164" fontId="4" fillId="0" borderId="42" xfId="5" applyNumberFormat="1" applyFont="1" applyBorder="1" applyAlignment="1">
      <alignment horizontal="center"/>
    </xf>
    <xf numFmtId="164" fontId="4" fillId="0" borderId="33" xfId="6" applyNumberFormat="1" applyFont="1" applyBorder="1" applyAlignment="1">
      <alignment horizontal="center"/>
    </xf>
    <xf numFmtId="164" fontId="4" fillId="0" borderId="42" xfId="6" applyNumberFormat="1" applyFont="1" applyBorder="1" applyAlignment="1">
      <alignment horizontal="center"/>
    </xf>
    <xf numFmtId="164" fontId="4" fillId="0" borderId="41" xfId="6" applyNumberFormat="1" applyFont="1" applyBorder="1" applyAlignment="1">
      <alignment horizontal="center"/>
    </xf>
    <xf numFmtId="164" fontId="4" fillId="0" borderId="42" xfId="6" applyNumberFormat="1" applyFont="1" applyBorder="1"/>
    <xf numFmtId="0" fontId="4" fillId="0" borderId="42" xfId="0" applyFont="1" applyBorder="1" applyAlignment="1">
      <alignment horizontal="center"/>
    </xf>
    <xf numFmtId="0" fontId="4" fillId="0" borderId="42" xfId="0" applyFont="1" applyBorder="1"/>
    <xf numFmtId="164" fontId="4" fillId="0" borderId="43" xfId="6" applyNumberFormat="1" applyFont="1" applyBorder="1" applyAlignment="1">
      <alignment horizontal="center"/>
    </xf>
    <xf numFmtId="164" fontId="4" fillId="0" borderId="4" xfId="6" applyNumberFormat="1" applyFont="1" applyBorder="1" applyAlignment="1">
      <alignment horizontal="center"/>
    </xf>
    <xf numFmtId="0" fontId="35" fillId="0" borderId="5" xfId="0" applyFont="1" applyBorder="1"/>
    <xf numFmtId="0" fontId="35" fillId="0" borderId="20" xfId="0" applyFont="1" applyBorder="1"/>
    <xf numFmtId="0" fontId="35" fillId="0" borderId="5" xfId="7" applyFont="1" applyBorder="1"/>
    <xf numFmtId="164" fontId="35" fillId="0" borderId="20" xfId="7" applyNumberFormat="1" applyFont="1" applyBorder="1" applyAlignment="1">
      <alignment horizontal="center"/>
    </xf>
    <xf numFmtId="164" fontId="35" fillId="0" borderId="20" xfId="7" applyNumberFormat="1" applyFont="1" applyBorder="1"/>
    <xf numFmtId="164" fontId="4" fillId="0" borderId="40" xfId="6" applyNumberFormat="1" applyFont="1" applyBorder="1" applyAlignment="1">
      <alignment horizontal="center"/>
    </xf>
    <xf numFmtId="0" fontId="32" fillId="0" borderId="9" xfId="7" applyFont="1" applyBorder="1" applyAlignment="1">
      <alignment horizontal="center"/>
    </xf>
    <xf numFmtId="1" fontId="32" fillId="0" borderId="2" xfId="7" applyNumberFormat="1" applyFont="1" applyBorder="1" applyAlignment="1">
      <alignment horizontal="center"/>
    </xf>
    <xf numFmtId="0" fontId="32" fillId="0" borderId="2" xfId="7" applyFont="1" applyBorder="1" applyAlignment="1">
      <alignment horizontal="center"/>
    </xf>
    <xf numFmtId="0" fontId="32" fillId="0" borderId="10" xfId="0" applyFont="1" applyBorder="1" applyAlignment="1">
      <alignment horizontal="center"/>
    </xf>
    <xf numFmtId="0" fontId="35" fillId="0" borderId="9" xfId="7" applyFont="1" applyBorder="1"/>
    <xf numFmtId="0" fontId="32" fillId="0" borderId="2" xfId="0" applyFont="1" applyBorder="1" applyAlignment="1">
      <alignment horizontal="left"/>
    </xf>
    <xf numFmtId="166" fontId="32" fillId="0" borderId="2" xfId="6" applyNumberFormat="1" applyFont="1" applyBorder="1" applyAlignment="1">
      <alignment horizontal="right"/>
    </xf>
    <xf numFmtId="166" fontId="32" fillId="0" borderId="10" xfId="6" applyNumberFormat="1" applyFont="1" applyBorder="1" applyAlignment="1">
      <alignment horizontal="right"/>
    </xf>
    <xf numFmtId="166" fontId="32" fillId="0" borderId="0" xfId="0" applyNumberFormat="1" applyFont="1"/>
    <xf numFmtId="0" fontId="35" fillId="0" borderId="2" xfId="0" applyFont="1" applyBorder="1" applyAlignment="1">
      <alignment horizontal="left"/>
    </xf>
    <xf numFmtId="166" fontId="35" fillId="0" borderId="2" xfId="6" applyNumberFormat="1" applyFont="1" applyBorder="1" applyAlignment="1">
      <alignment horizontal="right"/>
    </xf>
    <xf numFmtId="0" fontId="35" fillId="0" borderId="2" xfId="0" applyFont="1" applyBorder="1" applyAlignment="1">
      <alignment horizontal="left" vertical="center" wrapText="1"/>
    </xf>
    <xf numFmtId="166" fontId="35" fillId="0" borderId="10" xfId="6" applyNumberFormat="1" applyFont="1" applyBorder="1" applyAlignment="1">
      <alignment horizontal="right"/>
    </xf>
    <xf numFmtId="0" fontId="35" fillId="0" borderId="2" xfId="0" applyFont="1" applyBorder="1" applyAlignment="1">
      <alignment horizontal="left" wrapText="1"/>
    </xf>
    <xf numFmtId="166" fontId="35" fillId="0" borderId="2" xfId="0" applyNumberFormat="1" applyFont="1" applyBorder="1" applyAlignment="1">
      <alignment horizontal="right"/>
    </xf>
    <xf numFmtId="166" fontId="32" fillId="0" borderId="2" xfId="0" applyNumberFormat="1" applyFont="1" applyBorder="1" applyAlignment="1">
      <alignment horizontal="right"/>
    </xf>
    <xf numFmtId="166" fontId="35" fillId="0" borderId="2" xfId="7" applyNumberFormat="1" applyFont="1" applyBorder="1" applyAlignment="1">
      <alignment horizontal="right"/>
    </xf>
    <xf numFmtId="0" fontId="35" fillId="0" borderId="10" xfId="0" applyFont="1" applyBorder="1"/>
    <xf numFmtId="166" fontId="32" fillId="0" borderId="2" xfId="6" applyNumberFormat="1" applyFont="1" applyBorder="1" applyAlignment="1">
      <alignment horizontal="right" wrapText="1"/>
    </xf>
    <xf numFmtId="166" fontId="32" fillId="0" borderId="10" xfId="6" applyNumberFormat="1" applyFont="1" applyBorder="1" applyAlignment="1">
      <alignment horizontal="right" wrapText="1"/>
    </xf>
    <xf numFmtId="0" fontId="32" fillId="0" borderId="0" xfId="0" applyFont="1" applyAlignment="1">
      <alignment wrapText="1"/>
    </xf>
    <xf numFmtId="0" fontId="35" fillId="0" borderId="0" xfId="0" applyFont="1" applyAlignment="1">
      <alignment wrapText="1"/>
    </xf>
    <xf numFmtId="166" fontId="35" fillId="0" borderId="2" xfId="7" applyNumberFormat="1" applyFont="1" applyBorder="1" applyAlignment="1">
      <alignment horizontal="right" wrapText="1"/>
    </xf>
    <xf numFmtId="166" fontId="35" fillId="0" borderId="2" xfId="0" applyNumberFormat="1" applyFont="1" applyBorder="1" applyAlignment="1">
      <alignment horizontal="right" wrapText="1"/>
    </xf>
    <xf numFmtId="164" fontId="32" fillId="0" borderId="2" xfId="0" applyNumberFormat="1" applyFont="1" applyBorder="1" applyAlignment="1">
      <alignment horizontal="left"/>
    </xf>
    <xf numFmtId="166" fontId="32" fillId="0" borderId="10" xfId="0" applyNumberFormat="1" applyFont="1" applyBorder="1" applyAlignment="1">
      <alignment horizontal="right"/>
    </xf>
    <xf numFmtId="0" fontId="32" fillId="0" borderId="2" xfId="0" applyFont="1" applyBorder="1" applyAlignment="1">
      <alignment horizontal="left" wrapText="1"/>
    </xf>
    <xf numFmtId="166" fontId="32" fillId="0" borderId="2" xfId="7" applyNumberFormat="1" applyFont="1" applyBorder="1" applyAlignment="1">
      <alignment horizontal="right"/>
    </xf>
    <xf numFmtId="0" fontId="17" fillId="0" borderId="2" xfId="0" applyFont="1" applyBorder="1" applyAlignment="1">
      <alignment horizontal="left" wrapText="1"/>
    </xf>
    <xf numFmtId="0" fontId="32" fillId="0" borderId="10" xfId="0" applyFont="1" applyBorder="1"/>
    <xf numFmtId="166" fontId="35" fillId="0" borderId="2" xfId="6" applyNumberFormat="1" applyFont="1" applyBorder="1" applyAlignment="1">
      <alignment horizontal="right" wrapText="1"/>
    </xf>
    <xf numFmtId="0" fontId="4" fillId="0" borderId="2" xfId="0" applyFont="1" applyBorder="1" applyAlignment="1">
      <alignment horizontal="left"/>
    </xf>
    <xf numFmtId="166" fontId="4" fillId="0" borderId="2" xfId="6" applyNumberFormat="1" applyFont="1" applyBorder="1" applyAlignment="1">
      <alignment horizontal="right" wrapText="1"/>
    </xf>
    <xf numFmtId="166" fontId="16" fillId="0" borderId="10" xfId="6" applyNumberFormat="1" applyFont="1" applyBorder="1" applyAlignment="1">
      <alignment horizontal="right" wrapText="1"/>
    </xf>
    <xf numFmtId="0" fontId="16" fillId="0" borderId="0" xfId="0" applyFont="1" applyAlignment="1">
      <alignment wrapText="1"/>
    </xf>
    <xf numFmtId="166" fontId="16" fillId="0" borderId="2" xfId="6" applyNumberFormat="1" applyFont="1" applyBorder="1" applyAlignment="1">
      <alignment horizontal="right" wrapText="1"/>
    </xf>
    <xf numFmtId="0" fontId="32" fillId="0" borderId="2" xfId="5" applyFont="1" applyBorder="1" applyAlignment="1">
      <alignment horizontal="left" wrapText="1"/>
    </xf>
    <xf numFmtId="166" fontId="38" fillId="0" borderId="2" xfId="7" applyNumberFormat="1" applyFont="1" applyBorder="1"/>
    <xf numFmtId="166" fontId="35" fillId="0" borderId="2" xfId="7" applyNumberFormat="1" applyFont="1" applyBorder="1"/>
    <xf numFmtId="166" fontId="4" fillId="0" borderId="2" xfId="7" applyNumberFormat="1" applyFont="1" applyBorder="1" applyAlignment="1">
      <alignment horizontal="right"/>
    </xf>
    <xf numFmtId="166" fontId="4" fillId="0" borderId="2" xfId="0" applyNumberFormat="1" applyFont="1" applyBorder="1" applyAlignment="1">
      <alignment horizontal="right"/>
    </xf>
    <xf numFmtId="0" fontId="16" fillId="0" borderId="2" xfId="0" applyFont="1" applyBorder="1" applyAlignment="1">
      <alignment horizontal="left"/>
    </xf>
    <xf numFmtId="166" fontId="35" fillId="0" borderId="10" xfId="6" applyNumberFormat="1" applyFont="1" applyBorder="1" applyAlignment="1">
      <alignment horizontal="right" wrapText="1"/>
    </xf>
    <xf numFmtId="0" fontId="35" fillId="0" borderId="10" xfId="0" applyFont="1" applyBorder="1" applyAlignment="1">
      <alignment wrapText="1"/>
    </xf>
    <xf numFmtId="164" fontId="32" fillId="0" borderId="2" xfId="7" applyNumberFormat="1" applyFont="1" applyBorder="1" applyAlignment="1">
      <alignment horizontal="left" wrapText="1"/>
    </xf>
    <xf numFmtId="166" fontId="32" fillId="0" borderId="10" xfId="7" applyNumberFormat="1" applyFont="1" applyBorder="1" applyAlignment="1">
      <alignment horizontal="right"/>
    </xf>
    <xf numFmtId="1" fontId="32" fillId="0" borderId="2" xfId="0" applyNumberFormat="1" applyFont="1" applyBorder="1" applyAlignment="1">
      <alignment horizontal="left" wrapText="1"/>
    </xf>
    <xf numFmtId="1" fontId="35" fillId="0" borderId="2" xfId="0" applyNumberFormat="1" applyFont="1" applyBorder="1" applyAlignment="1">
      <alignment horizontal="left" wrapText="1"/>
    </xf>
    <xf numFmtId="166" fontId="35" fillId="0" borderId="10" xfId="7" applyNumberFormat="1" applyFont="1" applyBorder="1" applyAlignment="1">
      <alignment horizontal="right" wrapText="1"/>
    </xf>
    <xf numFmtId="0" fontId="39" fillId="0" borderId="0" xfId="0" applyFont="1"/>
    <xf numFmtId="49" fontId="35" fillId="0" borderId="2" xfId="7" applyNumberFormat="1" applyFont="1" applyBorder="1" applyAlignment="1">
      <alignment horizontal="left" wrapText="1"/>
    </xf>
    <xf numFmtId="167" fontId="35" fillId="0" borderId="2" xfId="7" applyNumberFormat="1" applyFont="1" applyBorder="1" applyAlignment="1">
      <alignment horizontal="right" wrapText="1"/>
    </xf>
    <xf numFmtId="164" fontId="35" fillId="0" borderId="2" xfId="7" applyNumberFormat="1" applyFont="1" applyBorder="1" applyAlignment="1">
      <alignment horizontal="left" wrapText="1"/>
    </xf>
    <xf numFmtId="164" fontId="4" fillId="0" borderId="2" xfId="7" applyNumberFormat="1" applyFont="1" applyBorder="1" applyAlignment="1">
      <alignment horizontal="right" wrapText="1"/>
    </xf>
    <xf numFmtId="164" fontId="32" fillId="0" borderId="2" xfId="0" applyNumberFormat="1" applyFont="1" applyBorder="1" applyAlignment="1">
      <alignment horizontal="right"/>
    </xf>
    <xf numFmtId="0" fontId="32" fillId="0" borderId="10" xfId="0" applyFont="1" applyBorder="1" applyAlignment="1">
      <alignment horizontal="right"/>
    </xf>
    <xf numFmtId="164" fontId="35" fillId="0" borderId="2" xfId="7" applyNumberFormat="1" applyFont="1" applyBorder="1" applyAlignment="1">
      <alignment horizontal="right" wrapText="1"/>
    </xf>
    <xf numFmtId="0" fontId="4" fillId="0" borderId="2" xfId="9" applyFont="1" applyBorder="1" applyAlignment="1">
      <alignment vertical="center" wrapText="1"/>
    </xf>
    <xf numFmtId="0" fontId="35" fillId="0" borderId="13" xfId="7" applyFont="1" applyBorder="1"/>
    <xf numFmtId="164" fontId="23" fillId="0" borderId="7" xfId="7" applyNumberFormat="1" applyFont="1" applyBorder="1" applyAlignment="1">
      <alignment horizontal="left"/>
    </xf>
    <xf numFmtId="166" fontId="23" fillId="0" borderId="7" xfId="7" applyNumberFormat="1" applyFont="1" applyBorder="1" applyAlignment="1">
      <alignment horizontal="right"/>
    </xf>
    <xf numFmtId="166" fontId="23" fillId="0" borderId="8" xfId="7" applyNumberFormat="1" applyFont="1" applyBorder="1" applyAlignment="1">
      <alignment horizontal="right"/>
    </xf>
    <xf numFmtId="167" fontId="23" fillId="0" borderId="0" xfId="0" applyNumberFormat="1" applyFont="1"/>
    <xf numFmtId="0" fontId="23" fillId="0" borderId="0" xfId="0" applyFont="1"/>
    <xf numFmtId="0" fontId="35" fillId="0" borderId="44" xfId="7" applyFont="1" applyBorder="1"/>
    <xf numFmtId="0" fontId="23" fillId="0" borderId="45" xfId="0" applyFont="1" applyBorder="1" applyAlignment="1">
      <alignment horizontal="left" wrapText="1"/>
    </xf>
    <xf numFmtId="166" fontId="23" fillId="0" borderId="45" xfId="7" applyNumberFormat="1" applyFont="1" applyBorder="1" applyAlignment="1">
      <alignment horizontal="right"/>
    </xf>
    <xf numFmtId="166" fontId="23" fillId="0" borderId="46" xfId="7" applyNumberFormat="1" applyFont="1" applyBorder="1" applyAlignment="1">
      <alignment horizontal="right"/>
    </xf>
    <xf numFmtId="0" fontId="23" fillId="0" borderId="2" xfId="0" applyFont="1" applyBorder="1" applyAlignment="1">
      <alignment horizontal="left" vertical="top" wrapText="1"/>
    </xf>
    <xf numFmtId="166" fontId="23" fillId="0" borderId="2" xfId="7" applyNumberFormat="1" applyFont="1" applyBorder="1" applyAlignment="1">
      <alignment horizontal="right"/>
    </xf>
    <xf numFmtId="164" fontId="23" fillId="0" borderId="2" xfId="0" applyNumberFormat="1" applyFont="1" applyBorder="1" applyAlignment="1">
      <alignment horizontal="right"/>
    </xf>
    <xf numFmtId="166" fontId="23" fillId="0" borderId="10" xfId="0" applyNumberFormat="1" applyFont="1" applyBorder="1" applyAlignment="1">
      <alignment horizontal="right"/>
    </xf>
    <xf numFmtId="166" fontId="23" fillId="0" borderId="10" xfId="7" applyNumberFormat="1" applyFont="1" applyBorder="1" applyAlignment="1">
      <alignment horizontal="right"/>
    </xf>
    <xf numFmtId="0" fontId="23" fillId="0" borderId="2" xfId="0" applyFont="1" applyBorder="1" applyAlignment="1">
      <alignment horizontal="left" wrapText="1"/>
    </xf>
    <xf numFmtId="0" fontId="23" fillId="0" borderId="2" xfId="5" applyFont="1" applyBorder="1" applyAlignment="1">
      <alignment horizontal="left" wrapText="1"/>
    </xf>
    <xf numFmtId="164" fontId="23" fillId="0" borderId="2" xfId="7" applyNumberFormat="1" applyFont="1" applyBorder="1" applyAlignment="1">
      <alignment horizontal="left" wrapText="1"/>
    </xf>
    <xf numFmtId="164" fontId="23" fillId="0" borderId="2" xfId="7" applyNumberFormat="1" applyFont="1" applyBorder="1" applyAlignment="1">
      <alignment horizontal="right"/>
    </xf>
    <xf numFmtId="0" fontId="12" fillId="0" borderId="2" xfId="9" applyFont="1" applyBorder="1" applyAlignment="1">
      <alignment vertical="center" wrapText="1"/>
    </xf>
    <xf numFmtId="164" fontId="23" fillId="0" borderId="2" xfId="7" applyNumberFormat="1" applyFont="1" applyBorder="1" applyAlignment="1">
      <alignment wrapText="1"/>
    </xf>
    <xf numFmtId="164" fontId="23" fillId="0" borderId="2" xfId="7" applyNumberFormat="1" applyFont="1" applyBorder="1"/>
    <xf numFmtId="166" fontId="23" fillId="0" borderId="10" xfId="0" applyNumberFormat="1" applyFont="1" applyBorder="1"/>
    <xf numFmtId="166" fontId="23" fillId="0" borderId="2" xfId="7" applyNumberFormat="1" applyFont="1" applyBorder="1"/>
    <xf numFmtId="166" fontId="32" fillId="0" borderId="10" xfId="7" applyNumberFormat="1" applyFont="1" applyBorder="1"/>
    <xf numFmtId="0" fontId="35" fillId="0" borderId="14" xfId="7" applyFont="1" applyBorder="1"/>
    <xf numFmtId="49" fontId="32" fillId="0" borderId="15" xfId="7" applyNumberFormat="1" applyFont="1" applyBorder="1" applyAlignment="1">
      <alignment horizontal="left" wrapText="1"/>
    </xf>
    <xf numFmtId="164" fontId="23" fillId="0" borderId="15" xfId="7" applyNumberFormat="1" applyFont="1" applyBorder="1"/>
    <xf numFmtId="166" fontId="23" fillId="0" borderId="15" xfId="7" applyNumberFormat="1" applyFont="1" applyBorder="1"/>
    <xf numFmtId="167" fontId="23" fillId="0" borderId="15" xfId="7" applyNumberFormat="1" applyFont="1" applyBorder="1"/>
    <xf numFmtId="166" fontId="32" fillId="0" borderId="47" xfId="7" applyNumberFormat="1" applyFont="1" applyBorder="1"/>
    <xf numFmtId="0" fontId="35" fillId="0" borderId="0" xfId="7" applyFont="1"/>
    <xf numFmtId="0" fontId="35" fillId="0" borderId="0" xfId="5" applyFont="1" applyAlignment="1">
      <alignment wrapText="1"/>
    </xf>
    <xf numFmtId="164" fontId="35" fillId="0" borderId="0" xfId="7" applyNumberFormat="1" applyFont="1"/>
    <xf numFmtId="164" fontId="35" fillId="0" borderId="0" xfId="0" applyNumberFormat="1" applyFont="1"/>
    <xf numFmtId="0" fontId="35" fillId="0" borderId="0" xfId="5" applyFont="1"/>
    <xf numFmtId="0" fontId="32" fillId="0" borderId="0" xfId="5" applyFont="1" applyAlignment="1">
      <alignment horizontal="right"/>
    </xf>
    <xf numFmtId="164" fontId="32" fillId="0" borderId="0" xfId="0" applyNumberFormat="1" applyFont="1"/>
    <xf numFmtId="0" fontId="35" fillId="0" borderId="19" xfId="0" applyFont="1" applyBorder="1"/>
    <xf numFmtId="0" fontId="7" fillId="0" borderId="14" xfId="7" applyFont="1" applyBorder="1" applyAlignment="1">
      <alignment vertical="center"/>
    </xf>
    <xf numFmtId="0" fontId="24" fillId="0" borderId="0" xfId="0" applyFont="1" applyAlignment="1">
      <alignment horizontal="right"/>
    </xf>
    <xf numFmtId="0" fontId="18" fillId="0" borderId="0" xfId="0" applyFont="1" applyAlignment="1">
      <alignment horizontal="center" wrapText="1"/>
    </xf>
    <xf numFmtId="0" fontId="22" fillId="0" borderId="7" xfId="0" applyFont="1" applyBorder="1" applyAlignment="1">
      <alignment horizontal="center"/>
    </xf>
    <xf numFmtId="0" fontId="22" fillId="0" borderId="18" xfId="0" applyFont="1" applyBorder="1" applyAlignment="1">
      <alignment horizontal="center"/>
    </xf>
    <xf numFmtId="0" fontId="22" fillId="0" borderId="21" xfId="0" applyFont="1" applyBorder="1" applyAlignment="1">
      <alignment horizontal="center"/>
    </xf>
    <xf numFmtId="0" fontId="22" fillId="0" borderId="7" xfId="0" applyFont="1" applyBorder="1" applyAlignment="1">
      <alignment horizontal="center" vertical="center" wrapText="1"/>
    </xf>
    <xf numFmtId="0" fontId="22" fillId="0" borderId="21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1" fillId="3" borderId="24" xfId="0" applyFont="1" applyFill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1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wrapText="1"/>
    </xf>
    <xf numFmtId="0" fontId="4" fillId="0" borderId="28" xfId="0" applyFont="1" applyBorder="1" applyAlignment="1">
      <alignment horizontal="center" wrapText="1"/>
    </xf>
    <xf numFmtId="164" fontId="23" fillId="0" borderId="0" xfId="5" applyNumberFormat="1" applyFont="1" applyAlignment="1">
      <alignment horizontal="left" vertical="top" wrapText="1"/>
    </xf>
    <xf numFmtId="164" fontId="4" fillId="0" borderId="29" xfId="6" applyNumberFormat="1" applyFont="1" applyBorder="1" applyAlignment="1">
      <alignment horizontal="center"/>
    </xf>
    <xf numFmtId="164" fontId="4" fillId="0" borderId="30" xfId="6" applyNumberFormat="1" applyFont="1" applyBorder="1" applyAlignment="1">
      <alignment horizontal="center"/>
    </xf>
    <xf numFmtId="164" fontId="4" fillId="0" borderId="31" xfId="6" applyNumberFormat="1" applyFont="1" applyBorder="1" applyAlignment="1">
      <alignment horizontal="center"/>
    </xf>
    <xf numFmtId="164" fontId="4" fillId="0" borderId="42" xfId="6" applyNumberFormat="1" applyFont="1" applyBorder="1" applyAlignment="1">
      <alignment horizontal="center" vertical="top" wrapText="1"/>
    </xf>
    <xf numFmtId="164" fontId="4" fillId="0" borderId="18" xfId="6" applyNumberFormat="1" applyFont="1" applyBorder="1" applyAlignment="1">
      <alignment horizontal="center" vertical="top" wrapText="1"/>
    </xf>
    <xf numFmtId="164" fontId="4" fillId="0" borderId="21" xfId="6" applyNumberFormat="1" applyFont="1" applyBorder="1" applyAlignment="1">
      <alignment horizontal="center" vertical="top" wrapText="1"/>
    </xf>
    <xf numFmtId="0" fontId="33" fillId="0" borderId="0" xfId="0" applyFont="1" applyAlignment="1">
      <alignment horizontal="center"/>
    </xf>
    <xf numFmtId="0" fontId="30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7" fillId="0" borderId="32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7" fillId="0" borderId="34" xfId="0" applyFont="1" applyBorder="1" applyAlignment="1">
      <alignment horizontal="center" vertical="center" wrapText="1"/>
    </xf>
    <xf numFmtId="0" fontId="7" fillId="0" borderId="35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40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3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wrapText="1"/>
    </xf>
    <xf numFmtId="0" fontId="7" fillId="0" borderId="10" xfId="0" applyFont="1" applyBorder="1" applyAlignment="1">
      <alignment horizontal="center" wrapText="1"/>
    </xf>
    <xf numFmtId="0" fontId="7" fillId="0" borderId="5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37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26" fillId="0" borderId="0" xfId="0" applyFont="1" applyAlignment="1">
      <alignment horizontal="center" wrapText="1"/>
    </xf>
    <xf numFmtId="0" fontId="30" fillId="0" borderId="0" xfId="0" applyFont="1" applyAlignment="1">
      <alignment horizontal="center"/>
    </xf>
    <xf numFmtId="0" fontId="27" fillId="0" borderId="0" xfId="0" applyFont="1" applyAlignment="1">
      <alignment horizontal="right"/>
    </xf>
    <xf numFmtId="0" fontId="3" fillId="0" borderId="2" xfId="0" applyFont="1" applyBorder="1" applyAlignment="1">
      <alignment horizontal="center"/>
    </xf>
    <xf numFmtId="49" fontId="3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0">
    <cellStyle name="Įprastas" xfId="0" builtinId="0"/>
    <cellStyle name="Įprastas 2" xfId="1"/>
    <cellStyle name="Įprastas 3" xfId="2"/>
    <cellStyle name="Įprastas 4" xfId="3"/>
    <cellStyle name="Normal 5" xfId="4"/>
    <cellStyle name="Normal_biudžetas 6" xfId="5"/>
    <cellStyle name="Normal_biudžetas 6_2009 m 02 men biudzetas." xfId="9"/>
    <cellStyle name="Normal_projektas" xfId="6"/>
    <cellStyle name="Normal_Sheet1" xfId="7"/>
    <cellStyle name="Paprastas_2008 m biudžetas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artotojas/Desktop/2023_m_biudzetas/2023%20m%20biudzetas%20PAGRINDIN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uomenys"/>
      <sheetName val="kriterijai"/>
      <sheetName val="pries mazinima 2023-2022"/>
      <sheetName val="biudzetas"/>
      <sheetName val="mazinimas"/>
      <sheetName val="suvestine patvirtinimui"/>
      <sheetName val="biud patikslintas 2022-2023"/>
      <sheetName val="spec programos1"/>
      <sheetName val="spec prog2"/>
      <sheetName val="nemazinama"/>
    </sheetNames>
    <sheetDataSet>
      <sheetData sheetId="0" refreshError="1"/>
      <sheetData sheetId="1" refreshError="1">
        <row r="91">
          <cell r="B91" t="str">
            <v xml:space="preserve"> Švietimo ir ugdymo programos (01) </v>
          </cell>
        </row>
        <row r="93">
          <cell r="B93" t="str">
            <v>Įgyvendinti  mokytojų ir pagalbos mokiniui specialistų  motyvacijos programą</v>
          </cell>
        </row>
        <row r="95">
          <cell r="B95" t="str">
            <v>Skatinti savivaldybės  gabius mokinius</v>
          </cell>
        </row>
        <row r="96">
          <cell r="B96" t="str">
            <v>Sveikatos apsaugos  programos (02)</v>
          </cell>
        </row>
        <row r="98">
          <cell r="B98" t="str">
            <v>Aprūpinti ikimokyklinio ugdymo įstaigų sveikatos kabinetus metodinėmis priemonėmis</v>
          </cell>
        </row>
        <row r="99">
          <cell r="B99" t="str">
            <v>Vykdyti pirminės asmens sveikatos priežiūros paslaugų prieinamumo ir kokybės užtikrinimo Kėdainių rajono kaimiškųjų vietovių gyventojams programą</v>
          </cell>
        </row>
        <row r="100">
          <cell r="B100" t="str">
            <v>Vykdyti endoskopinių paslaugų prieinamumo ir kokybės gerinimo Kėdainių rajono savivaldybėje  programą</v>
          </cell>
        </row>
        <row r="101">
          <cell r="B101" t="str">
            <v>Vykdyti ambulatorinės akušerinės ir ginekologinės pagalbos kokybės gerinimo Kėdainių rajono savivaldybės moterims 2019-2024 m. programą</v>
          </cell>
        </row>
        <row r="102">
          <cell r="B102" t="str">
            <v xml:space="preserve">Vykdyti Kėdainių rajono tuberkuliozės prevencijos, ankstyvosios diagnostikos, gydymo ir kontrolės  programą </v>
          </cell>
        </row>
        <row r="104">
          <cell r="B104" t="str">
            <v>Vykdyti mamografijos paslaugų tęstinumo, kokybės gerinimo Kėdainių rajono savivaldybėje 2020-2025 m. programą</v>
          </cell>
        </row>
        <row r="105">
          <cell r="B105" t="str">
            <v xml:space="preserve">Vykdyti kompiuterinės tomografijos paslaugų kokybės gerinimo Kėdainių rajono savivaldybėje programa </v>
          </cell>
        </row>
        <row r="106">
          <cell r="B106" t="str">
            <v>Įgyvendinti žemo slenksčio paslaugų kokybės  Kėdainių rajone užtikrinimo 2023-2027 m. programą</v>
          </cell>
        </row>
        <row r="107">
          <cell r="B107" t="str">
            <v>Vykdyti rentgeno paslaugų atnaujinimo, kokybės gerinimo Kėdainių rajono savivaldybėje 2022-2027 m. programą</v>
          </cell>
        </row>
        <row r="108">
          <cell r="B108" t="str">
            <v>Gerinti pirminės asmens sveikatos priežiūros paslaugų teikimo prieinamumą tuberkuliozės srityje</v>
          </cell>
        </row>
        <row r="109">
          <cell r="B109" t="str">
            <v>Vykdyti anestezijos paslaugų vaikams ir suaugusiesiems kokybės gerinimo Kėdainių rajono savivaldybėje 2022-2027 m. programą</v>
          </cell>
        </row>
        <row r="110">
          <cell r="B110" t="str">
            <v xml:space="preserve">Socialinės apsaugos plėtojimo programos (03) </v>
          </cell>
        </row>
        <row r="111">
          <cell r="B111" t="str">
            <v>Organizuoti nemokamą socialiai remtinų vaikų maitinimą ikimokyklinėse įstaigose</v>
          </cell>
        </row>
        <row r="113">
          <cell r="B113" t="str">
            <v>Plėsti Kėdainių rajono savivaldybės socialines paslaugas teikiančių įstaigų informacinių technologijų aplinką bei elektronines paslaugas</v>
          </cell>
        </row>
        <row r="114">
          <cell r="B114" t="str">
            <v>Kompensuoti nemokamo mokinių maitinimo kainą bendrojo lavinimo mokyklose</v>
          </cell>
        </row>
        <row r="115">
          <cell r="B115" t="str">
            <v>Organizuoti socialinės reabilitacijos paslaugų neįgaliesiems bendruomenėje projektų konkursus</v>
          </cell>
        </row>
        <row r="116">
          <cell r="B116" t="str">
            <v xml:space="preserve">Dengti kainų skirtumą gyventojams už šildymą </v>
          </cell>
        </row>
        <row r="117">
          <cell r="B117" t="str">
            <v xml:space="preserve">Kompensuoti šalto  vandens pardavimo kainą socialiai remtiniems asmenims </v>
          </cell>
        </row>
        <row r="118">
          <cell r="B118" t="str">
            <v>Kompensuoti  karšto vandens pardavimo kainą socialiai remtiniems asmenims</v>
          </cell>
        </row>
        <row r="124">
          <cell r="B124" t="str">
            <v xml:space="preserve">Kompensuoti kelionės išlaidas už lengvatinį keleivių vežimą </v>
          </cell>
        </row>
        <row r="125">
          <cell r="B125" t="str">
            <v>Kūno kultūros ir sporto programos (04)</v>
          </cell>
        </row>
        <row r="126">
          <cell r="B126" t="str">
            <v>Finansuoti sporto šakų programas</v>
          </cell>
        </row>
        <row r="129">
          <cell r="B129" t="str">
            <v>Kultūros veiklos plėtros programos (05)</v>
          </cell>
        </row>
        <row r="130">
          <cell r="B130" t="str">
            <v>Užtikrinti rajono nevyriausybinių organizacijų (įskaitant bendruomenines organizacijas) plėtrą, finansuojant projektus socialinio, pilietinio, kultūros paveldo pažinimo, etninės kultūros puoselėjimo, užimtumo bei verslumo srityse</v>
          </cell>
        </row>
        <row r="131">
          <cell r="B131" t="str">
            <v>Skatinti nevyriausybinių organizacijų, bendruomeninių organizacijų plėtrą rajone</v>
          </cell>
        </row>
        <row r="132">
          <cell r="B132" t="str">
            <v>Sudaryti sąlygas bendruomeninių organizacijų veiklai</v>
          </cell>
        </row>
        <row r="133">
          <cell r="B133" t="str">
            <v>Kultūros paveldo išsaugojimo, turizmo skatinimo ir vystymo  programos  (06)</v>
          </cell>
        </row>
        <row r="136">
          <cell r="B136" t="str">
            <v xml:space="preserve"> Paramos verslui bei verslo plėtros programos (10)</v>
          </cell>
        </row>
        <row r="139">
          <cell r="B139" t="str">
            <v>Savivaldybės valdymo tobulinimo programos (11)</v>
          </cell>
        </row>
        <row r="140">
          <cell r="B140" t="str">
            <v>Įgyvendinti priemones, finansuojamas iš savivaldybės administracijos direktoriaus rezervo</v>
          </cell>
        </row>
        <row r="141">
          <cell r="B141" t="str">
            <v>Didinti piliečių įtraukimo į biudžeto formavimą galimybes, įgyvendinant dalyvaujamojo biudžeto iniciatyvas</v>
          </cell>
        </row>
        <row r="142">
          <cell r="B142" t="str">
            <v>Įgyvendinti priemones, finansuojamas iš savivaldybės mero fondo</v>
          </cell>
        </row>
        <row r="143">
          <cell r="B143" t="str">
            <v>Palūkanos bankui</v>
          </cell>
        </row>
        <row r="144">
          <cell r="B144" t="str">
            <v>Dotacijos grąžinimas</v>
          </cell>
        </row>
        <row r="145">
          <cell r="B145" t="str">
            <v>Paskolos grąžinimas</v>
          </cell>
        </row>
        <row r="146">
          <cell r="B146" t="str">
            <v>Kompensuoti UAB "Kėdbusas" nuostolingus maršrutus</v>
          </cell>
        </row>
        <row r="148">
          <cell r="B148" t="str">
            <v xml:space="preserve"> Finansuoti  prevencinę programą "Saugios aplinkos kūrimas ir bendruomenės teisėtvarkos kūrimas"</v>
          </cell>
        </row>
        <row r="149">
          <cell r="B149" t="str">
            <v>Kėdainių rajono savivaldybės  investicijų programai</v>
          </cell>
        </row>
      </sheetData>
      <sheetData sheetId="2" refreshError="1"/>
      <sheetData sheetId="3" refreshError="1"/>
      <sheetData sheetId="4" refreshError="1">
        <row r="8">
          <cell r="C8">
            <v>447.7</v>
          </cell>
        </row>
        <row r="94">
          <cell r="B94" t="str">
            <v>Vykdyti socialinio - emocinio ugdymo programas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52"/>
  <sheetViews>
    <sheetView tabSelected="1" workbookViewId="0">
      <selection activeCell="G1" sqref="G1:H1"/>
    </sheetView>
  </sheetViews>
  <sheetFormatPr defaultColWidth="9.109375" defaultRowHeight="13.2"/>
  <cols>
    <col min="1" max="1" width="48.88671875" style="30" customWidth="1"/>
    <col min="2" max="2" width="12.6640625" style="30" customWidth="1"/>
    <col min="3" max="4" width="12.5546875" style="30" customWidth="1"/>
    <col min="5" max="5" width="7.88671875" style="30" customWidth="1"/>
    <col min="6" max="6" width="12.5546875" style="30" customWidth="1"/>
    <col min="7" max="7" width="11" style="30" customWidth="1"/>
    <col min="8" max="8" width="10.5546875" style="30" customWidth="1"/>
    <col min="9" max="16384" width="9.109375" style="30"/>
  </cols>
  <sheetData>
    <row r="1" spans="1:256">
      <c r="G1" s="307" t="s">
        <v>247</v>
      </c>
      <c r="H1" s="307"/>
    </row>
    <row r="2" spans="1:256" ht="15.75" customHeight="1">
      <c r="A2" s="308" t="s">
        <v>288</v>
      </c>
      <c r="B2" s="308"/>
      <c r="C2" s="308"/>
      <c r="D2" s="308"/>
      <c r="E2" s="308"/>
      <c r="F2" s="308"/>
      <c r="G2" s="308"/>
      <c r="H2" s="308"/>
    </row>
    <row r="3" spans="1:256">
      <c r="A3" s="81"/>
      <c r="B3" s="81"/>
      <c r="C3" s="81"/>
      <c r="D3" s="81"/>
    </row>
    <row r="4" spans="1:256">
      <c r="A4" s="309"/>
      <c r="B4" s="31" t="s">
        <v>289</v>
      </c>
      <c r="C4" s="116" t="s">
        <v>290</v>
      </c>
      <c r="D4" s="116" t="s">
        <v>290</v>
      </c>
      <c r="E4" s="117" t="s">
        <v>291</v>
      </c>
      <c r="F4" s="118"/>
      <c r="G4" s="119" t="s">
        <v>291</v>
      </c>
      <c r="H4" s="120"/>
    </row>
    <row r="5" spans="1:256" ht="12.75" customHeight="1">
      <c r="A5" s="310"/>
      <c r="B5" s="312" t="s">
        <v>248</v>
      </c>
      <c r="C5" s="314" t="s">
        <v>248</v>
      </c>
      <c r="D5" s="314" t="s">
        <v>292</v>
      </c>
      <c r="E5" s="315" t="s">
        <v>293</v>
      </c>
      <c r="F5" s="316"/>
      <c r="G5" s="317" t="s">
        <v>294</v>
      </c>
      <c r="H5" s="318"/>
    </row>
    <row r="6" spans="1:256" ht="26.4">
      <c r="A6" s="311"/>
      <c r="B6" s="313"/>
      <c r="C6" s="313"/>
      <c r="D6" s="313"/>
      <c r="E6" s="121" t="s">
        <v>249</v>
      </c>
      <c r="F6" s="122" t="s">
        <v>250</v>
      </c>
      <c r="G6" s="123" t="s">
        <v>249</v>
      </c>
      <c r="H6" s="114" t="s">
        <v>250</v>
      </c>
    </row>
    <row r="7" spans="1:256">
      <c r="A7" s="35" t="s">
        <v>251</v>
      </c>
      <c r="B7" s="83">
        <f>+B9+B10+B11+B17</f>
        <v>43082</v>
      </c>
      <c r="C7" s="83">
        <f>+C9+C10+C11+C17</f>
        <v>36536</v>
      </c>
      <c r="D7" s="83">
        <f>+D9+D10+D11+D17</f>
        <v>37737.300000000003</v>
      </c>
      <c r="E7" s="124">
        <f>+B7*100/C7</f>
        <v>117.91657543245019</v>
      </c>
      <c r="F7" s="125">
        <f>+B7-C7</f>
        <v>6546</v>
      </c>
      <c r="G7" s="73">
        <f>+B7*100/D7</f>
        <v>114.16291043609372</v>
      </c>
      <c r="H7" s="93">
        <f>+B7-D7</f>
        <v>5344.6999999999971</v>
      </c>
      <c r="I7" s="36"/>
      <c r="J7" s="85"/>
    </row>
    <row r="8" spans="1:256" ht="66">
      <c r="A8" s="96" t="s">
        <v>295</v>
      </c>
      <c r="B8" s="86" t="s">
        <v>296</v>
      </c>
      <c r="C8" s="86" t="s">
        <v>297</v>
      </c>
      <c r="D8" s="86"/>
      <c r="E8" s="124"/>
      <c r="F8" s="126"/>
      <c r="G8" s="127"/>
      <c r="H8" s="92"/>
      <c r="I8" s="36"/>
      <c r="J8" s="85"/>
    </row>
    <row r="9" spans="1:256">
      <c r="A9" s="89" t="s">
        <v>298</v>
      </c>
      <c r="B9" s="99">
        <v>39669</v>
      </c>
      <c r="C9" s="99">
        <v>33430</v>
      </c>
      <c r="D9" s="99">
        <v>34314</v>
      </c>
      <c r="E9" s="128">
        <f t="shared" ref="E9:E23" si="0">+B9*100/C9</f>
        <v>118.66287765480108</v>
      </c>
      <c r="F9" s="126">
        <f>+B9-C9</f>
        <v>6239</v>
      </c>
      <c r="G9" s="127">
        <f t="shared" ref="G9:G50" si="1">+B9*100/D9</f>
        <v>115.60587515299878</v>
      </c>
      <c r="H9" s="92">
        <f t="shared" ref="H9:H48" si="2">+B9-D9</f>
        <v>5355</v>
      </c>
      <c r="I9" s="36"/>
      <c r="J9" s="85"/>
      <c r="K9" s="85"/>
    </row>
    <row r="10" spans="1:256" ht="26.4">
      <c r="A10" s="129" t="s">
        <v>299</v>
      </c>
      <c r="B10" s="87">
        <v>50</v>
      </c>
      <c r="C10" s="87">
        <v>61</v>
      </c>
      <c r="D10" s="87">
        <v>61</v>
      </c>
      <c r="E10" s="128">
        <f t="shared" si="0"/>
        <v>81.967213114754102</v>
      </c>
      <c r="F10" s="126">
        <f>+B10-C10</f>
        <v>-11</v>
      </c>
      <c r="G10" s="127">
        <f t="shared" si="1"/>
        <v>81.967213114754102</v>
      </c>
      <c r="H10" s="92">
        <f t="shared" si="2"/>
        <v>-11</v>
      </c>
      <c r="I10" s="36"/>
      <c r="J10" s="85"/>
    </row>
    <row r="11" spans="1:256">
      <c r="A11" s="90" t="s">
        <v>252</v>
      </c>
      <c r="B11" s="91">
        <f>+B12+B13+B14+B15+B16</f>
        <v>3035</v>
      </c>
      <c r="C11" s="91">
        <f>+C12+C13+C14+C15+C16</f>
        <v>2945</v>
      </c>
      <c r="D11" s="91">
        <f>+D12+D13+D14+D15+D16</f>
        <v>3262.3</v>
      </c>
      <c r="E11" s="130">
        <f t="shared" si="0"/>
        <v>103.05602716468591</v>
      </c>
      <c r="F11" s="130">
        <f>+F12+F13+F14+F15+F16</f>
        <v>90</v>
      </c>
      <c r="G11" s="131">
        <f t="shared" si="1"/>
        <v>93.032523066548137</v>
      </c>
      <c r="H11" s="91">
        <f>+H12+H13+H14+H15+H16</f>
        <v>-227.29999999999995</v>
      </c>
      <c r="I11" s="36"/>
      <c r="J11" s="85"/>
    </row>
    <row r="12" spans="1:256">
      <c r="A12" s="34" t="s">
        <v>253</v>
      </c>
      <c r="B12" s="92">
        <v>900</v>
      </c>
      <c r="C12" s="92">
        <v>900</v>
      </c>
      <c r="D12" s="92">
        <v>900</v>
      </c>
      <c r="E12" s="128">
        <f t="shared" si="0"/>
        <v>100</v>
      </c>
      <c r="F12" s="128">
        <f t="shared" ref="F12:F19" si="3">+B12-C12</f>
        <v>0</v>
      </c>
      <c r="G12" s="127">
        <f t="shared" si="1"/>
        <v>100</v>
      </c>
      <c r="H12" s="92">
        <f t="shared" si="2"/>
        <v>0</v>
      </c>
      <c r="I12" s="36"/>
      <c r="J12" s="85"/>
    </row>
    <row r="13" spans="1:256">
      <c r="A13" s="34" t="s">
        <v>254</v>
      </c>
      <c r="B13" s="99">
        <v>1500</v>
      </c>
      <c r="C13" s="99">
        <v>1500</v>
      </c>
      <c r="D13" s="99">
        <v>1817.3</v>
      </c>
      <c r="E13" s="128">
        <f t="shared" si="0"/>
        <v>100</v>
      </c>
      <c r="F13" s="128">
        <f t="shared" si="3"/>
        <v>0</v>
      </c>
      <c r="G13" s="127">
        <f t="shared" si="1"/>
        <v>82.540031915479005</v>
      </c>
      <c r="H13" s="92">
        <f t="shared" si="2"/>
        <v>-317.29999999999995</v>
      </c>
      <c r="I13" s="36"/>
      <c r="J13" s="85"/>
      <c r="M13" s="36"/>
    </row>
    <row r="14" spans="1:256">
      <c r="A14" s="34" t="s">
        <v>255</v>
      </c>
      <c r="B14" s="92">
        <v>15</v>
      </c>
      <c r="C14" s="92">
        <v>15</v>
      </c>
      <c r="D14" s="92">
        <v>15</v>
      </c>
      <c r="E14" s="128">
        <f t="shared" si="0"/>
        <v>100</v>
      </c>
      <c r="F14" s="128">
        <f t="shared" si="3"/>
        <v>0</v>
      </c>
      <c r="G14" s="127">
        <f t="shared" si="1"/>
        <v>100</v>
      </c>
      <c r="H14" s="92">
        <f t="shared" si="2"/>
        <v>0</v>
      </c>
      <c r="I14" s="36"/>
      <c r="J14" s="85"/>
    </row>
    <row r="15" spans="1:256">
      <c r="A15" s="34" t="s">
        <v>256</v>
      </c>
      <c r="B15" s="92">
        <v>600</v>
      </c>
      <c r="C15" s="92">
        <v>500</v>
      </c>
      <c r="D15" s="92">
        <v>500</v>
      </c>
      <c r="E15" s="128">
        <f t="shared" si="0"/>
        <v>120</v>
      </c>
      <c r="F15" s="128">
        <f t="shared" si="3"/>
        <v>100</v>
      </c>
      <c r="G15" s="127">
        <f t="shared" si="1"/>
        <v>120</v>
      </c>
      <c r="H15" s="92">
        <f t="shared" si="2"/>
        <v>100</v>
      </c>
      <c r="I15" s="36"/>
      <c r="J15" s="85"/>
    </row>
    <row r="16" spans="1:256">
      <c r="A16" s="34" t="s">
        <v>257</v>
      </c>
      <c r="B16" s="92">
        <v>20</v>
      </c>
      <c r="C16" s="92">
        <v>30</v>
      </c>
      <c r="D16" s="92">
        <v>30</v>
      </c>
      <c r="E16" s="128">
        <f t="shared" si="0"/>
        <v>66.666666666666671</v>
      </c>
      <c r="F16" s="128">
        <f t="shared" si="3"/>
        <v>-10</v>
      </c>
      <c r="G16" s="127">
        <f t="shared" si="1"/>
        <v>66.666666666666671</v>
      </c>
      <c r="H16" s="92">
        <f t="shared" si="2"/>
        <v>-10</v>
      </c>
      <c r="I16" s="36"/>
      <c r="J16" s="85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  <c r="AA16" s="44"/>
      <c r="AB16" s="44"/>
      <c r="AC16" s="44"/>
      <c r="AD16" s="44"/>
      <c r="AE16" s="44"/>
      <c r="AF16" s="44"/>
      <c r="AG16" s="44"/>
      <c r="AH16" s="44"/>
      <c r="AI16" s="44"/>
      <c r="AJ16" s="44"/>
      <c r="AK16" s="44"/>
      <c r="AL16" s="44"/>
      <c r="AM16" s="44"/>
      <c r="AN16" s="44"/>
      <c r="AO16" s="44"/>
      <c r="AP16" s="44"/>
      <c r="AQ16" s="44"/>
      <c r="AR16" s="44"/>
      <c r="AS16" s="44"/>
      <c r="AT16" s="44"/>
      <c r="AU16" s="44"/>
      <c r="AV16" s="44"/>
      <c r="AW16" s="44"/>
      <c r="AX16" s="44"/>
      <c r="AY16" s="44"/>
      <c r="AZ16" s="44"/>
      <c r="BA16" s="44"/>
      <c r="BB16" s="44"/>
      <c r="BC16" s="44"/>
      <c r="BD16" s="44"/>
      <c r="BE16" s="44"/>
      <c r="BF16" s="44"/>
      <c r="BG16" s="44"/>
      <c r="BH16" s="44"/>
      <c r="BI16" s="44"/>
      <c r="BJ16" s="44"/>
      <c r="BK16" s="44"/>
      <c r="BL16" s="44"/>
      <c r="BM16" s="44"/>
      <c r="BN16" s="44"/>
      <c r="BO16" s="44"/>
      <c r="BP16" s="44"/>
      <c r="BQ16" s="44"/>
      <c r="BR16" s="44"/>
      <c r="BS16" s="44"/>
      <c r="BT16" s="44"/>
      <c r="BU16" s="44"/>
      <c r="BV16" s="44"/>
      <c r="BW16" s="44"/>
      <c r="BX16" s="44"/>
      <c r="BY16" s="44"/>
      <c r="BZ16" s="44"/>
      <c r="CA16" s="44"/>
      <c r="CB16" s="44"/>
      <c r="CC16" s="44"/>
      <c r="CD16" s="44"/>
      <c r="CE16" s="44"/>
      <c r="CF16" s="44"/>
      <c r="CG16" s="44"/>
      <c r="CH16" s="44"/>
      <c r="CI16" s="44"/>
      <c r="CJ16" s="44"/>
      <c r="CK16" s="44"/>
      <c r="CL16" s="44"/>
      <c r="CM16" s="44"/>
      <c r="CN16" s="44"/>
      <c r="CO16" s="44"/>
      <c r="CP16" s="44"/>
      <c r="CQ16" s="44"/>
      <c r="CR16" s="44"/>
      <c r="CS16" s="44"/>
      <c r="CT16" s="44"/>
      <c r="CU16" s="44"/>
      <c r="CV16" s="44"/>
      <c r="CW16" s="44"/>
      <c r="CX16" s="44"/>
      <c r="CY16" s="44"/>
      <c r="CZ16" s="44"/>
      <c r="DA16" s="44"/>
      <c r="DB16" s="44"/>
      <c r="DC16" s="44"/>
      <c r="DD16" s="44"/>
      <c r="DE16" s="44"/>
      <c r="DF16" s="44"/>
      <c r="DG16" s="44"/>
      <c r="DH16" s="44"/>
      <c r="DI16" s="44"/>
      <c r="DJ16" s="44"/>
      <c r="DK16" s="44"/>
      <c r="DL16" s="44"/>
      <c r="DM16" s="44"/>
      <c r="DN16" s="44"/>
      <c r="DO16" s="44"/>
      <c r="DP16" s="44"/>
      <c r="DQ16" s="44"/>
      <c r="DR16" s="44"/>
      <c r="DS16" s="44"/>
      <c r="DT16" s="44"/>
      <c r="DU16" s="44"/>
      <c r="DV16" s="44"/>
      <c r="DW16" s="44"/>
      <c r="DX16" s="44"/>
      <c r="DY16" s="44"/>
      <c r="DZ16" s="44"/>
      <c r="EA16" s="44"/>
      <c r="EB16" s="44"/>
      <c r="EC16" s="44"/>
      <c r="ED16" s="44"/>
      <c r="EE16" s="44"/>
      <c r="EF16" s="44"/>
      <c r="EG16" s="44"/>
      <c r="EH16" s="44"/>
      <c r="EI16" s="44"/>
      <c r="EJ16" s="44"/>
      <c r="EK16" s="44"/>
      <c r="EL16" s="44"/>
      <c r="EM16" s="44"/>
      <c r="EN16" s="44"/>
      <c r="EO16" s="44"/>
      <c r="EP16" s="44"/>
      <c r="EQ16" s="44"/>
      <c r="ER16" s="44"/>
      <c r="ES16" s="44"/>
      <c r="ET16" s="44"/>
      <c r="EU16" s="44"/>
      <c r="EV16" s="44"/>
      <c r="EW16" s="44"/>
      <c r="EX16" s="44"/>
      <c r="EY16" s="44"/>
      <c r="EZ16" s="44"/>
      <c r="FA16" s="44"/>
      <c r="FB16" s="44"/>
      <c r="FC16" s="44"/>
      <c r="FD16" s="44"/>
      <c r="FE16" s="44"/>
      <c r="FF16" s="44"/>
      <c r="FG16" s="44"/>
      <c r="FH16" s="44"/>
      <c r="FI16" s="44"/>
      <c r="FJ16" s="44"/>
      <c r="FK16" s="44"/>
      <c r="FL16" s="44"/>
      <c r="FM16" s="44"/>
      <c r="FN16" s="44"/>
      <c r="FO16" s="44"/>
      <c r="FP16" s="44"/>
      <c r="FQ16" s="44"/>
      <c r="FR16" s="44"/>
      <c r="FS16" s="44"/>
      <c r="FT16" s="44"/>
      <c r="FU16" s="44"/>
      <c r="FV16" s="44"/>
      <c r="FW16" s="44"/>
      <c r="FX16" s="44"/>
      <c r="FY16" s="44"/>
      <c r="FZ16" s="44"/>
      <c r="GA16" s="44"/>
      <c r="GB16" s="44"/>
      <c r="GC16" s="44"/>
      <c r="GD16" s="44"/>
      <c r="GE16" s="44"/>
      <c r="GF16" s="44"/>
      <c r="GG16" s="44"/>
      <c r="GH16" s="44"/>
      <c r="GI16" s="44"/>
      <c r="GJ16" s="44"/>
      <c r="GK16" s="44"/>
      <c r="GL16" s="44"/>
      <c r="GM16" s="44"/>
      <c r="GN16" s="44"/>
      <c r="GO16" s="44"/>
      <c r="GP16" s="44"/>
      <c r="GQ16" s="44"/>
      <c r="GR16" s="44"/>
      <c r="GS16" s="44"/>
      <c r="GT16" s="44"/>
      <c r="GU16" s="44"/>
      <c r="GV16" s="44"/>
      <c r="GW16" s="44"/>
      <c r="GX16" s="44"/>
      <c r="GY16" s="44"/>
      <c r="GZ16" s="44"/>
      <c r="HA16" s="44"/>
      <c r="HB16" s="44"/>
      <c r="HC16" s="44"/>
      <c r="HD16" s="44"/>
      <c r="HE16" s="44"/>
      <c r="HF16" s="44"/>
      <c r="HG16" s="44"/>
      <c r="HH16" s="44"/>
      <c r="HI16" s="44"/>
      <c r="HJ16" s="44"/>
      <c r="HK16" s="44"/>
      <c r="HL16" s="44"/>
      <c r="HM16" s="44"/>
      <c r="HN16" s="44"/>
      <c r="HO16" s="44"/>
      <c r="HP16" s="44"/>
      <c r="HQ16" s="44"/>
      <c r="HR16" s="44"/>
      <c r="HS16" s="44"/>
      <c r="HT16" s="44"/>
      <c r="HU16" s="44"/>
      <c r="HV16" s="44"/>
      <c r="HW16" s="44"/>
      <c r="HX16" s="44"/>
      <c r="HY16" s="44"/>
      <c r="HZ16" s="44"/>
      <c r="IA16" s="44"/>
      <c r="IB16" s="44"/>
      <c r="IC16" s="44"/>
      <c r="ID16" s="44"/>
      <c r="IE16" s="44"/>
      <c r="IF16" s="44"/>
      <c r="IG16" s="44"/>
      <c r="IH16" s="44"/>
      <c r="II16" s="44"/>
      <c r="IJ16" s="44"/>
      <c r="IK16" s="44"/>
      <c r="IL16" s="44"/>
      <c r="IM16" s="44"/>
      <c r="IN16" s="44"/>
      <c r="IO16" s="44"/>
      <c r="IP16" s="44"/>
      <c r="IQ16" s="44"/>
      <c r="IR16" s="44"/>
      <c r="IS16" s="44"/>
      <c r="IT16" s="44"/>
      <c r="IU16" s="44"/>
      <c r="IV16" s="44"/>
    </row>
    <row r="17" spans="1:256">
      <c r="A17" s="32" t="s">
        <v>258</v>
      </c>
      <c r="B17" s="87">
        <f>45+50+8+225</f>
        <v>328</v>
      </c>
      <c r="C17" s="87">
        <f>40+50+10</f>
        <v>100</v>
      </c>
      <c r="D17" s="87">
        <f>40+50+10</f>
        <v>100</v>
      </c>
      <c r="E17" s="128">
        <f t="shared" si="0"/>
        <v>328</v>
      </c>
      <c r="F17" s="128">
        <f t="shared" si="3"/>
        <v>228</v>
      </c>
      <c r="G17" s="127">
        <f t="shared" si="1"/>
        <v>328</v>
      </c>
      <c r="H17" s="92">
        <f t="shared" si="2"/>
        <v>228</v>
      </c>
      <c r="I17" s="36"/>
      <c r="J17" s="85"/>
    </row>
    <row r="18" spans="1:256">
      <c r="A18" s="74" t="s">
        <v>259</v>
      </c>
      <c r="B18" s="84">
        <v>101</v>
      </c>
      <c r="C18" s="93">
        <v>78</v>
      </c>
      <c r="D18" s="93">
        <v>78</v>
      </c>
      <c r="E18" s="124">
        <f t="shared" si="0"/>
        <v>129.48717948717947</v>
      </c>
      <c r="F18" s="124">
        <f t="shared" si="3"/>
        <v>23</v>
      </c>
      <c r="G18" s="73">
        <f t="shared" si="1"/>
        <v>129.48717948717947</v>
      </c>
      <c r="H18" s="93">
        <f t="shared" si="2"/>
        <v>23</v>
      </c>
      <c r="I18" s="36"/>
      <c r="J18" s="85"/>
    </row>
    <row r="19" spans="1:256" ht="39.6">
      <c r="A19" s="94" t="s">
        <v>260</v>
      </c>
      <c r="B19" s="93">
        <f>1728.3+37.7</f>
        <v>1766</v>
      </c>
      <c r="C19" s="93">
        <f>924.8+287.7</f>
        <v>1212.5</v>
      </c>
      <c r="D19" s="93">
        <f>1841.5+53.3</f>
        <v>1894.8</v>
      </c>
      <c r="E19" s="124">
        <f t="shared" si="0"/>
        <v>145.64948453608247</v>
      </c>
      <c r="F19" s="124">
        <f t="shared" si="3"/>
        <v>553.5</v>
      </c>
      <c r="G19" s="73">
        <f t="shared" si="1"/>
        <v>93.202448807261987</v>
      </c>
      <c r="H19" s="93">
        <f t="shared" si="2"/>
        <v>-128.79999999999995</v>
      </c>
      <c r="I19" s="36"/>
      <c r="J19" s="85"/>
      <c r="K19" s="81"/>
      <c r="L19" s="95"/>
      <c r="M19" s="81"/>
      <c r="N19" s="81"/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81"/>
      <c r="AA19" s="81"/>
      <c r="AB19" s="81"/>
      <c r="AC19" s="81"/>
      <c r="AD19" s="81"/>
      <c r="AE19" s="81"/>
      <c r="AF19" s="81"/>
      <c r="AG19" s="81"/>
      <c r="AH19" s="81"/>
      <c r="AI19" s="81"/>
      <c r="AJ19" s="81"/>
      <c r="AK19" s="81"/>
      <c r="AL19" s="81"/>
      <c r="AM19" s="81"/>
      <c r="AN19" s="81"/>
      <c r="AO19" s="81"/>
      <c r="AP19" s="81"/>
      <c r="AQ19" s="81"/>
      <c r="AR19" s="81"/>
      <c r="AS19" s="81"/>
      <c r="AT19" s="81"/>
      <c r="AU19" s="81"/>
      <c r="AV19" s="81"/>
      <c r="AW19" s="81"/>
      <c r="AX19" s="81"/>
      <c r="AY19" s="81"/>
      <c r="AZ19" s="81"/>
      <c r="BA19" s="81"/>
      <c r="BB19" s="81"/>
      <c r="BC19" s="81"/>
      <c r="BD19" s="81"/>
      <c r="BE19" s="81"/>
      <c r="BF19" s="81"/>
      <c r="BG19" s="81"/>
      <c r="BH19" s="81"/>
      <c r="BI19" s="81"/>
      <c r="BJ19" s="81"/>
      <c r="BK19" s="81"/>
      <c r="BL19" s="81"/>
      <c r="BM19" s="81"/>
      <c r="BN19" s="81"/>
      <c r="BO19" s="81"/>
      <c r="BP19" s="81"/>
      <c r="BQ19" s="81"/>
      <c r="BR19" s="81"/>
      <c r="BS19" s="81"/>
      <c r="BT19" s="81"/>
      <c r="BU19" s="81"/>
      <c r="BV19" s="81"/>
      <c r="BW19" s="81"/>
      <c r="BX19" s="81"/>
      <c r="BY19" s="81"/>
      <c r="BZ19" s="81"/>
      <c r="CA19" s="81"/>
      <c r="CB19" s="81"/>
      <c r="CC19" s="81"/>
      <c r="CD19" s="81"/>
      <c r="CE19" s="81"/>
      <c r="CF19" s="81"/>
      <c r="CG19" s="81"/>
      <c r="CH19" s="81"/>
      <c r="CI19" s="81"/>
      <c r="CJ19" s="81"/>
      <c r="CK19" s="81"/>
      <c r="CL19" s="81"/>
      <c r="CM19" s="81"/>
      <c r="CN19" s="81"/>
      <c r="CO19" s="81"/>
      <c r="CP19" s="81"/>
      <c r="CQ19" s="81"/>
      <c r="CR19" s="81"/>
      <c r="CS19" s="81"/>
      <c r="CT19" s="81"/>
      <c r="CU19" s="81"/>
      <c r="CV19" s="81"/>
      <c r="CW19" s="81"/>
      <c r="CX19" s="81"/>
      <c r="CY19" s="81"/>
      <c r="CZ19" s="81"/>
      <c r="DA19" s="81"/>
      <c r="DB19" s="81"/>
      <c r="DC19" s="81"/>
      <c r="DD19" s="81"/>
      <c r="DE19" s="81"/>
      <c r="DF19" s="81"/>
      <c r="DG19" s="81"/>
      <c r="DH19" s="81"/>
      <c r="DI19" s="81"/>
      <c r="DJ19" s="81"/>
      <c r="DK19" s="81"/>
      <c r="DL19" s="81"/>
      <c r="DM19" s="81"/>
      <c r="DN19" s="81"/>
      <c r="DO19" s="81"/>
      <c r="DP19" s="81"/>
      <c r="DQ19" s="81"/>
      <c r="DR19" s="81"/>
      <c r="DS19" s="81"/>
      <c r="DT19" s="81"/>
      <c r="DU19" s="81"/>
      <c r="DV19" s="81"/>
      <c r="DW19" s="81"/>
      <c r="DX19" s="81"/>
      <c r="DY19" s="81"/>
      <c r="DZ19" s="81"/>
      <c r="EA19" s="81"/>
      <c r="EB19" s="81"/>
      <c r="EC19" s="81"/>
      <c r="ED19" s="81"/>
      <c r="EE19" s="81"/>
      <c r="EF19" s="81"/>
      <c r="EG19" s="81"/>
      <c r="EH19" s="81"/>
      <c r="EI19" s="81"/>
      <c r="EJ19" s="81"/>
      <c r="EK19" s="81"/>
      <c r="EL19" s="81"/>
      <c r="EM19" s="81"/>
      <c r="EN19" s="81"/>
      <c r="EO19" s="81"/>
      <c r="EP19" s="81"/>
      <c r="EQ19" s="81"/>
      <c r="ER19" s="81"/>
      <c r="ES19" s="81"/>
      <c r="ET19" s="81"/>
      <c r="EU19" s="81"/>
      <c r="EV19" s="81"/>
      <c r="EW19" s="81"/>
      <c r="EX19" s="81"/>
      <c r="EY19" s="81"/>
      <c r="EZ19" s="81"/>
      <c r="FA19" s="81"/>
      <c r="FB19" s="81"/>
      <c r="FC19" s="81"/>
      <c r="FD19" s="81"/>
      <c r="FE19" s="81"/>
      <c r="FF19" s="81"/>
      <c r="FG19" s="81"/>
      <c r="FH19" s="81"/>
      <c r="FI19" s="81"/>
      <c r="FJ19" s="81"/>
      <c r="FK19" s="81"/>
      <c r="FL19" s="81"/>
      <c r="FM19" s="81"/>
      <c r="FN19" s="81"/>
      <c r="FO19" s="81"/>
      <c r="FP19" s="81"/>
      <c r="FQ19" s="81"/>
      <c r="FR19" s="81"/>
      <c r="FS19" s="81"/>
      <c r="FT19" s="81"/>
      <c r="FU19" s="81"/>
      <c r="FV19" s="81"/>
      <c r="FW19" s="81"/>
      <c r="FX19" s="81"/>
      <c r="FY19" s="81"/>
      <c r="FZ19" s="81"/>
      <c r="GA19" s="81"/>
      <c r="GB19" s="81"/>
      <c r="GC19" s="81"/>
      <c r="GD19" s="81"/>
      <c r="GE19" s="81"/>
      <c r="GF19" s="81"/>
      <c r="GG19" s="81"/>
      <c r="GH19" s="81"/>
      <c r="GI19" s="81"/>
      <c r="GJ19" s="81"/>
      <c r="GK19" s="81"/>
      <c r="GL19" s="81"/>
      <c r="GM19" s="81"/>
      <c r="GN19" s="81"/>
      <c r="GO19" s="81"/>
      <c r="GP19" s="81"/>
      <c r="GQ19" s="81"/>
      <c r="GR19" s="81"/>
      <c r="GS19" s="81"/>
      <c r="GT19" s="81"/>
      <c r="GU19" s="81"/>
      <c r="GV19" s="81"/>
      <c r="GW19" s="81"/>
      <c r="GX19" s="81"/>
      <c r="GY19" s="81"/>
      <c r="GZ19" s="81"/>
      <c r="HA19" s="81"/>
      <c r="HB19" s="81"/>
      <c r="HC19" s="81"/>
      <c r="HD19" s="81"/>
      <c r="HE19" s="81"/>
      <c r="HF19" s="81"/>
      <c r="HG19" s="81"/>
      <c r="HH19" s="81"/>
      <c r="HI19" s="81"/>
      <c r="HJ19" s="81"/>
      <c r="HK19" s="81"/>
      <c r="HL19" s="81"/>
      <c r="HM19" s="81"/>
      <c r="HN19" s="81"/>
      <c r="HO19" s="81"/>
      <c r="HP19" s="81"/>
      <c r="HQ19" s="81"/>
      <c r="HR19" s="81"/>
      <c r="HS19" s="81"/>
      <c r="HT19" s="81"/>
      <c r="HU19" s="81"/>
      <c r="HV19" s="81"/>
      <c r="HW19" s="81"/>
      <c r="HX19" s="81"/>
      <c r="HY19" s="81"/>
      <c r="HZ19" s="81"/>
      <c r="IA19" s="81"/>
      <c r="IB19" s="81"/>
      <c r="IC19" s="81"/>
      <c r="ID19" s="81"/>
      <c r="IE19" s="81"/>
      <c r="IF19" s="81"/>
      <c r="IG19" s="81"/>
      <c r="IH19" s="81"/>
      <c r="II19" s="81"/>
      <c r="IJ19" s="81"/>
      <c r="IK19" s="81"/>
      <c r="IL19" s="81"/>
      <c r="IM19" s="81"/>
      <c r="IN19" s="81"/>
      <c r="IO19" s="81"/>
      <c r="IP19" s="81"/>
      <c r="IQ19" s="81"/>
      <c r="IR19" s="81"/>
      <c r="IS19" s="81"/>
      <c r="IT19" s="81"/>
      <c r="IU19" s="81"/>
      <c r="IV19" s="81"/>
    </row>
    <row r="20" spans="1:256">
      <c r="A20" s="35" t="s">
        <v>261</v>
      </c>
      <c r="B20" s="83">
        <f>+B22+B21+B23+B24</f>
        <v>24911.4</v>
      </c>
      <c r="C20" s="83">
        <f>+C22+C21+C23+C24</f>
        <v>23252.7</v>
      </c>
      <c r="D20" s="83">
        <f>+D22+D21+D23+D24</f>
        <v>23743.7</v>
      </c>
      <c r="E20" s="124">
        <f t="shared" si="0"/>
        <v>107.1333651575946</v>
      </c>
      <c r="F20" s="125">
        <f>+F22+F21+F23+F24</f>
        <v>1658.6999999999989</v>
      </c>
      <c r="G20" s="73">
        <f t="shared" si="1"/>
        <v>104.91793612621453</v>
      </c>
      <c r="H20" s="83">
        <f>+H22+H21+H23+H24</f>
        <v>1167.6999999999971</v>
      </c>
      <c r="I20" s="36"/>
      <c r="J20" s="85"/>
    </row>
    <row r="21" spans="1:256">
      <c r="A21" s="34" t="s">
        <v>262</v>
      </c>
      <c r="B21" s="92">
        <v>5825.2</v>
      </c>
      <c r="C21" s="92">
        <f>5534.2+18.8</f>
        <v>5553</v>
      </c>
      <c r="D21" s="92">
        <v>6173.1</v>
      </c>
      <c r="E21" s="128">
        <f t="shared" si="0"/>
        <v>104.90185485323249</v>
      </c>
      <c r="F21" s="128">
        <f>+B21-C21</f>
        <v>272.19999999999982</v>
      </c>
      <c r="G21" s="127">
        <f t="shared" si="1"/>
        <v>94.364257828319637</v>
      </c>
      <c r="H21" s="92">
        <f t="shared" si="2"/>
        <v>-347.90000000000055</v>
      </c>
      <c r="I21" s="36"/>
      <c r="J21" s="85"/>
    </row>
    <row r="22" spans="1:256">
      <c r="A22" s="34" t="s">
        <v>263</v>
      </c>
      <c r="B22" s="92">
        <f>18903.2-505.4</f>
        <v>18397.8</v>
      </c>
      <c r="C22" s="92">
        <v>17141</v>
      </c>
      <c r="D22" s="92">
        <v>17011.900000000001</v>
      </c>
      <c r="E22" s="128">
        <f t="shared" si="0"/>
        <v>107.33212764716177</v>
      </c>
      <c r="F22" s="128">
        <f>+B22-C22</f>
        <v>1256.7999999999993</v>
      </c>
      <c r="G22" s="127">
        <f t="shared" si="1"/>
        <v>108.14665028597628</v>
      </c>
      <c r="H22" s="92">
        <f t="shared" si="2"/>
        <v>1385.8999999999978</v>
      </c>
      <c r="I22" s="36"/>
      <c r="J22" s="85"/>
    </row>
    <row r="23" spans="1:256">
      <c r="A23" s="34" t="s">
        <v>264</v>
      </c>
      <c r="B23" s="92">
        <v>688.4</v>
      </c>
      <c r="C23" s="92">
        <v>558.70000000000005</v>
      </c>
      <c r="D23" s="92">
        <v>558.70000000000005</v>
      </c>
      <c r="E23" s="128">
        <f t="shared" si="0"/>
        <v>123.21460533381062</v>
      </c>
      <c r="F23" s="128">
        <f>+B23-C23</f>
        <v>129.69999999999993</v>
      </c>
      <c r="G23" s="127">
        <f t="shared" si="1"/>
        <v>123.21460533381062</v>
      </c>
      <c r="H23" s="92">
        <f t="shared" si="2"/>
        <v>129.69999999999993</v>
      </c>
      <c r="I23" s="36"/>
      <c r="J23" s="85"/>
    </row>
    <row r="24" spans="1:256" ht="26.4">
      <c r="A24" s="96" t="s">
        <v>265</v>
      </c>
      <c r="B24" s="92"/>
      <c r="C24" s="92"/>
      <c r="D24" s="92"/>
      <c r="E24" s="128"/>
      <c r="F24" s="128">
        <f>+B24-C24</f>
        <v>0</v>
      </c>
      <c r="G24" s="127"/>
      <c r="H24" s="92">
        <f t="shared" si="2"/>
        <v>0</v>
      </c>
      <c r="I24" s="36"/>
      <c r="J24" s="85"/>
    </row>
    <row r="25" spans="1:256">
      <c r="A25" s="74" t="s">
        <v>266</v>
      </c>
      <c r="B25" s="84">
        <f>+B26+B27</f>
        <v>0</v>
      </c>
      <c r="C25" s="84">
        <f>+C26+C27</f>
        <v>1024</v>
      </c>
      <c r="D25" s="84">
        <f>+D26+D27</f>
        <v>4563.3</v>
      </c>
      <c r="E25" s="124"/>
      <c r="F25" s="132">
        <f>+F26+F27</f>
        <v>-1024</v>
      </c>
      <c r="G25" s="127"/>
      <c r="H25" s="93">
        <f t="shared" si="2"/>
        <v>-4563.3</v>
      </c>
      <c r="I25" s="36"/>
      <c r="J25" s="85"/>
    </row>
    <row r="26" spans="1:256" ht="26.4">
      <c r="A26" s="97" t="s">
        <v>267</v>
      </c>
      <c r="B26" s="98"/>
      <c r="C26" s="98"/>
      <c r="D26" s="98">
        <v>3008.3</v>
      </c>
      <c r="E26" s="128"/>
      <c r="F26" s="128">
        <f>+B26-C26</f>
        <v>0</v>
      </c>
      <c r="G26" s="127"/>
      <c r="H26" s="92">
        <f t="shared" si="2"/>
        <v>-3008.3</v>
      </c>
      <c r="I26" s="36"/>
      <c r="J26" s="85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4"/>
      <c r="AL26" s="44"/>
      <c r="AM26" s="44"/>
      <c r="AN26" s="44"/>
      <c r="AO26" s="44"/>
      <c r="AP26" s="44"/>
      <c r="AQ26" s="44"/>
      <c r="AR26" s="44"/>
      <c r="AS26" s="44"/>
      <c r="AT26" s="44"/>
      <c r="AU26" s="44"/>
      <c r="AV26" s="44"/>
      <c r="AW26" s="44"/>
      <c r="AX26" s="44"/>
      <c r="AY26" s="44"/>
      <c r="AZ26" s="44"/>
      <c r="BA26" s="44"/>
      <c r="BB26" s="44"/>
      <c r="BC26" s="44"/>
      <c r="BD26" s="44"/>
      <c r="BE26" s="44"/>
      <c r="BF26" s="44"/>
      <c r="BG26" s="44"/>
      <c r="BH26" s="44"/>
      <c r="BI26" s="44"/>
      <c r="BJ26" s="44"/>
      <c r="BK26" s="44"/>
      <c r="BL26" s="44"/>
      <c r="BM26" s="44"/>
      <c r="BN26" s="44"/>
      <c r="BO26" s="44"/>
      <c r="BP26" s="44"/>
      <c r="BQ26" s="44"/>
      <c r="BR26" s="44"/>
      <c r="BS26" s="44"/>
      <c r="BT26" s="44"/>
      <c r="BU26" s="44"/>
      <c r="BV26" s="44"/>
      <c r="BW26" s="44"/>
      <c r="BX26" s="44"/>
      <c r="BY26" s="44"/>
      <c r="BZ26" s="44"/>
      <c r="CA26" s="44"/>
      <c r="CB26" s="44"/>
      <c r="CC26" s="44"/>
      <c r="CD26" s="44"/>
      <c r="CE26" s="44"/>
      <c r="CF26" s="44"/>
      <c r="CG26" s="44"/>
      <c r="CH26" s="44"/>
      <c r="CI26" s="44"/>
      <c r="CJ26" s="44"/>
      <c r="CK26" s="44"/>
      <c r="CL26" s="44"/>
      <c r="CM26" s="44"/>
      <c r="CN26" s="44"/>
      <c r="CO26" s="44"/>
      <c r="CP26" s="44"/>
      <c r="CQ26" s="44"/>
      <c r="CR26" s="44"/>
      <c r="CS26" s="44"/>
      <c r="CT26" s="44"/>
      <c r="CU26" s="44"/>
      <c r="CV26" s="44"/>
      <c r="CW26" s="44"/>
      <c r="CX26" s="44"/>
      <c r="CY26" s="44"/>
      <c r="CZ26" s="44"/>
      <c r="DA26" s="44"/>
      <c r="DB26" s="44"/>
      <c r="DC26" s="44"/>
      <c r="DD26" s="44"/>
      <c r="DE26" s="44"/>
      <c r="DF26" s="44"/>
      <c r="DG26" s="44"/>
      <c r="DH26" s="44"/>
      <c r="DI26" s="44"/>
      <c r="DJ26" s="44"/>
      <c r="DK26" s="44"/>
      <c r="DL26" s="44"/>
      <c r="DM26" s="44"/>
      <c r="DN26" s="44"/>
      <c r="DO26" s="44"/>
      <c r="DP26" s="44"/>
      <c r="DQ26" s="44"/>
      <c r="DR26" s="44"/>
      <c r="DS26" s="44"/>
      <c r="DT26" s="44"/>
      <c r="DU26" s="44"/>
      <c r="DV26" s="44"/>
      <c r="DW26" s="44"/>
      <c r="DX26" s="44"/>
      <c r="DY26" s="44"/>
      <c r="DZ26" s="44"/>
      <c r="EA26" s="44"/>
      <c r="EB26" s="44"/>
      <c r="EC26" s="44"/>
      <c r="ED26" s="44"/>
      <c r="EE26" s="44"/>
      <c r="EF26" s="44"/>
      <c r="EG26" s="44"/>
      <c r="EH26" s="44"/>
      <c r="EI26" s="44"/>
      <c r="EJ26" s="44"/>
      <c r="EK26" s="44"/>
      <c r="EL26" s="44"/>
      <c r="EM26" s="44"/>
      <c r="EN26" s="44"/>
      <c r="EO26" s="44"/>
      <c r="EP26" s="44"/>
      <c r="EQ26" s="44"/>
      <c r="ER26" s="44"/>
      <c r="ES26" s="44"/>
      <c r="ET26" s="44"/>
      <c r="EU26" s="44"/>
      <c r="EV26" s="44"/>
      <c r="EW26" s="44"/>
      <c r="EX26" s="44"/>
      <c r="EY26" s="44"/>
      <c r="EZ26" s="44"/>
      <c r="FA26" s="44"/>
      <c r="FB26" s="44"/>
      <c r="FC26" s="44"/>
      <c r="FD26" s="44"/>
      <c r="FE26" s="44"/>
      <c r="FF26" s="44"/>
      <c r="FG26" s="44"/>
      <c r="FH26" s="44"/>
      <c r="FI26" s="44"/>
      <c r="FJ26" s="44"/>
      <c r="FK26" s="44"/>
      <c r="FL26" s="44"/>
      <c r="FM26" s="44"/>
      <c r="FN26" s="44"/>
      <c r="FO26" s="44"/>
      <c r="FP26" s="44"/>
      <c r="FQ26" s="44"/>
      <c r="FR26" s="44"/>
      <c r="FS26" s="44"/>
      <c r="FT26" s="44"/>
      <c r="FU26" s="44"/>
      <c r="FV26" s="44"/>
      <c r="FW26" s="44"/>
      <c r="FX26" s="44"/>
      <c r="FY26" s="44"/>
      <c r="FZ26" s="44"/>
      <c r="GA26" s="44"/>
      <c r="GB26" s="44"/>
      <c r="GC26" s="44"/>
      <c r="GD26" s="44"/>
      <c r="GE26" s="44"/>
      <c r="GF26" s="44"/>
      <c r="GG26" s="44"/>
      <c r="GH26" s="44"/>
      <c r="GI26" s="44"/>
      <c r="GJ26" s="44"/>
      <c r="GK26" s="44"/>
      <c r="GL26" s="44"/>
      <c r="GM26" s="44"/>
      <c r="GN26" s="44"/>
      <c r="GO26" s="44"/>
      <c r="GP26" s="44"/>
      <c r="GQ26" s="44"/>
      <c r="GR26" s="44"/>
      <c r="GS26" s="44"/>
      <c r="GT26" s="44"/>
      <c r="GU26" s="44"/>
      <c r="GV26" s="44"/>
      <c r="GW26" s="44"/>
      <c r="GX26" s="44"/>
      <c r="GY26" s="44"/>
      <c r="GZ26" s="44"/>
      <c r="HA26" s="44"/>
      <c r="HB26" s="44"/>
      <c r="HC26" s="44"/>
      <c r="HD26" s="44"/>
      <c r="HE26" s="44"/>
      <c r="HF26" s="44"/>
      <c r="HG26" s="44"/>
      <c r="HH26" s="44"/>
      <c r="HI26" s="44"/>
      <c r="HJ26" s="44"/>
      <c r="HK26" s="44"/>
      <c r="HL26" s="44"/>
      <c r="HM26" s="44"/>
      <c r="HN26" s="44"/>
      <c r="HO26" s="44"/>
      <c r="HP26" s="44"/>
      <c r="HQ26" s="44"/>
      <c r="HR26" s="44"/>
      <c r="HS26" s="44"/>
      <c r="HT26" s="44"/>
      <c r="HU26" s="44"/>
      <c r="HV26" s="44"/>
      <c r="HW26" s="44"/>
      <c r="HX26" s="44"/>
      <c r="HY26" s="44"/>
      <c r="HZ26" s="44"/>
      <c r="IA26" s="44"/>
      <c r="IB26" s="44"/>
      <c r="IC26" s="44"/>
      <c r="ID26" s="44"/>
      <c r="IE26" s="44"/>
      <c r="IF26" s="44"/>
      <c r="IG26" s="44"/>
      <c r="IH26" s="44"/>
      <c r="II26" s="44"/>
      <c r="IJ26" s="44"/>
      <c r="IK26" s="44"/>
      <c r="IL26" s="44"/>
      <c r="IM26" s="44"/>
      <c r="IN26" s="44"/>
      <c r="IO26" s="44"/>
      <c r="IP26" s="44"/>
      <c r="IQ26" s="44"/>
      <c r="IR26" s="44"/>
      <c r="IS26" s="44"/>
      <c r="IT26" s="44"/>
      <c r="IU26" s="44"/>
      <c r="IV26" s="44"/>
    </row>
    <row r="27" spans="1:256">
      <c r="A27" s="32" t="s">
        <v>268</v>
      </c>
      <c r="B27" s="87"/>
      <c r="C27" s="87">
        <v>1024</v>
      </c>
      <c r="D27" s="87">
        <v>1555</v>
      </c>
      <c r="E27" s="128"/>
      <c r="F27" s="128">
        <f>+B27-C27</f>
        <v>-1024</v>
      </c>
      <c r="G27" s="127"/>
      <c r="H27" s="92">
        <f t="shared" si="2"/>
        <v>-1555</v>
      </c>
      <c r="I27" s="36"/>
      <c r="J27" s="85"/>
    </row>
    <row r="28" spans="1:256">
      <c r="A28" s="35" t="s">
        <v>300</v>
      </c>
      <c r="B28" s="93">
        <v>250</v>
      </c>
      <c r="C28" s="93">
        <v>195</v>
      </c>
      <c r="D28" s="93">
        <v>195</v>
      </c>
      <c r="E28" s="124">
        <f t="shared" ref="E28:E35" si="4">+B28*100/C28</f>
        <v>128.2051282051282</v>
      </c>
      <c r="F28" s="124">
        <f>+B28-C28</f>
        <v>55</v>
      </c>
      <c r="G28" s="73">
        <f t="shared" si="1"/>
        <v>128.2051282051282</v>
      </c>
      <c r="H28" s="93">
        <f t="shared" si="2"/>
        <v>55</v>
      </c>
      <c r="I28" s="36"/>
      <c r="J28" s="85"/>
    </row>
    <row r="29" spans="1:256">
      <c r="A29" s="35" t="s">
        <v>269</v>
      </c>
      <c r="B29" s="93">
        <f>50+50</f>
        <v>100</v>
      </c>
      <c r="C29" s="93">
        <f>35+35</f>
        <v>70</v>
      </c>
      <c r="D29" s="93">
        <f>35+35</f>
        <v>70</v>
      </c>
      <c r="E29" s="124">
        <f t="shared" si="4"/>
        <v>142.85714285714286</v>
      </c>
      <c r="F29" s="124">
        <f>+B29-C29</f>
        <v>30</v>
      </c>
      <c r="G29" s="73">
        <f t="shared" si="1"/>
        <v>142.85714285714286</v>
      </c>
      <c r="H29" s="93">
        <f t="shared" si="2"/>
        <v>30</v>
      </c>
      <c r="I29" s="36"/>
      <c r="J29" s="85"/>
    </row>
    <row r="30" spans="1:256">
      <c r="A30" s="74" t="s">
        <v>270</v>
      </c>
      <c r="B30" s="93">
        <v>1600</v>
      </c>
      <c r="C30" s="93">
        <v>1600</v>
      </c>
      <c r="D30" s="93">
        <v>1600</v>
      </c>
      <c r="E30" s="124">
        <f t="shared" si="4"/>
        <v>100</v>
      </c>
      <c r="F30" s="124">
        <f>+B30-C30</f>
        <v>0</v>
      </c>
      <c r="G30" s="73">
        <f t="shared" si="1"/>
        <v>100</v>
      </c>
      <c r="H30" s="93">
        <f t="shared" si="2"/>
        <v>0</v>
      </c>
      <c r="I30" s="36"/>
      <c r="J30" s="85"/>
      <c r="K30" s="81"/>
      <c r="L30" s="81"/>
      <c r="M30" s="81"/>
      <c r="N30" s="81"/>
      <c r="O30" s="81"/>
      <c r="P30" s="81"/>
      <c r="Q30" s="81"/>
      <c r="R30" s="81"/>
      <c r="S30" s="81"/>
      <c r="T30" s="81"/>
      <c r="U30" s="81"/>
      <c r="V30" s="81"/>
      <c r="W30" s="81"/>
      <c r="X30" s="81"/>
      <c r="Y30" s="81"/>
      <c r="Z30" s="81"/>
      <c r="AA30" s="81"/>
      <c r="AB30" s="81"/>
      <c r="AC30" s="81"/>
      <c r="AD30" s="81"/>
      <c r="AE30" s="81"/>
      <c r="AF30" s="81"/>
      <c r="AG30" s="81"/>
      <c r="AH30" s="81"/>
      <c r="AI30" s="81"/>
      <c r="AJ30" s="81"/>
      <c r="AK30" s="81"/>
      <c r="AL30" s="81"/>
      <c r="AM30" s="81"/>
      <c r="AN30" s="81"/>
      <c r="AO30" s="81"/>
      <c r="AP30" s="81"/>
      <c r="AQ30" s="81"/>
      <c r="AR30" s="81"/>
      <c r="AS30" s="81"/>
      <c r="AT30" s="81"/>
      <c r="AU30" s="81"/>
      <c r="AV30" s="81"/>
      <c r="AW30" s="81"/>
      <c r="AX30" s="81"/>
      <c r="AY30" s="81"/>
      <c r="AZ30" s="81"/>
      <c r="BA30" s="81"/>
      <c r="BB30" s="81"/>
      <c r="BC30" s="81"/>
      <c r="BD30" s="81"/>
      <c r="BE30" s="81"/>
      <c r="BF30" s="81"/>
      <c r="BG30" s="81"/>
      <c r="BH30" s="81"/>
      <c r="BI30" s="81"/>
      <c r="BJ30" s="81"/>
      <c r="BK30" s="81"/>
      <c r="BL30" s="81"/>
      <c r="BM30" s="81"/>
      <c r="BN30" s="81"/>
      <c r="BO30" s="81"/>
      <c r="BP30" s="81"/>
      <c r="BQ30" s="81"/>
      <c r="BR30" s="81"/>
      <c r="BS30" s="81"/>
      <c r="BT30" s="81"/>
      <c r="BU30" s="81"/>
      <c r="BV30" s="81"/>
      <c r="BW30" s="81"/>
      <c r="BX30" s="81"/>
      <c r="BY30" s="81"/>
      <c r="BZ30" s="81"/>
      <c r="CA30" s="81"/>
      <c r="CB30" s="81"/>
      <c r="CC30" s="81"/>
      <c r="CD30" s="81"/>
      <c r="CE30" s="81"/>
      <c r="CF30" s="81"/>
      <c r="CG30" s="81"/>
      <c r="CH30" s="81"/>
      <c r="CI30" s="81"/>
      <c r="CJ30" s="81"/>
      <c r="CK30" s="81"/>
      <c r="CL30" s="81"/>
      <c r="CM30" s="81"/>
      <c r="CN30" s="81"/>
      <c r="CO30" s="81"/>
      <c r="CP30" s="81"/>
      <c r="CQ30" s="81"/>
      <c r="CR30" s="81"/>
      <c r="CS30" s="81"/>
      <c r="CT30" s="81"/>
      <c r="CU30" s="81"/>
      <c r="CV30" s="81"/>
      <c r="CW30" s="81"/>
      <c r="CX30" s="81"/>
      <c r="CY30" s="81"/>
      <c r="CZ30" s="81"/>
      <c r="DA30" s="81"/>
      <c r="DB30" s="81"/>
      <c r="DC30" s="81"/>
      <c r="DD30" s="81"/>
      <c r="DE30" s="81"/>
      <c r="DF30" s="81"/>
      <c r="DG30" s="81"/>
      <c r="DH30" s="81"/>
      <c r="DI30" s="81"/>
      <c r="DJ30" s="81"/>
      <c r="DK30" s="81"/>
      <c r="DL30" s="81"/>
      <c r="DM30" s="81"/>
      <c r="DN30" s="81"/>
      <c r="DO30" s="81"/>
      <c r="DP30" s="81"/>
      <c r="DQ30" s="81"/>
      <c r="DR30" s="81"/>
      <c r="DS30" s="81"/>
      <c r="DT30" s="81"/>
      <c r="DU30" s="81"/>
      <c r="DV30" s="81"/>
      <c r="DW30" s="81"/>
      <c r="DX30" s="81"/>
      <c r="DY30" s="81"/>
      <c r="DZ30" s="81"/>
      <c r="EA30" s="81"/>
      <c r="EB30" s="81"/>
      <c r="EC30" s="81"/>
      <c r="ED30" s="81"/>
      <c r="EE30" s="81"/>
      <c r="EF30" s="81"/>
      <c r="EG30" s="81"/>
      <c r="EH30" s="81"/>
      <c r="EI30" s="81"/>
      <c r="EJ30" s="81"/>
      <c r="EK30" s="81"/>
      <c r="EL30" s="81"/>
      <c r="EM30" s="81"/>
      <c r="EN30" s="81"/>
      <c r="EO30" s="81"/>
      <c r="EP30" s="81"/>
      <c r="EQ30" s="81"/>
      <c r="ER30" s="81"/>
      <c r="ES30" s="81"/>
      <c r="ET30" s="81"/>
      <c r="EU30" s="81"/>
      <c r="EV30" s="81"/>
      <c r="EW30" s="81"/>
      <c r="EX30" s="81"/>
      <c r="EY30" s="81"/>
      <c r="EZ30" s="81"/>
      <c r="FA30" s="81"/>
      <c r="FB30" s="81"/>
      <c r="FC30" s="81"/>
      <c r="FD30" s="81"/>
      <c r="FE30" s="81"/>
      <c r="FF30" s="81"/>
      <c r="FG30" s="81"/>
      <c r="FH30" s="81"/>
      <c r="FI30" s="81"/>
      <c r="FJ30" s="81"/>
      <c r="FK30" s="81"/>
      <c r="FL30" s="81"/>
      <c r="FM30" s="81"/>
      <c r="FN30" s="81"/>
      <c r="FO30" s="81"/>
      <c r="FP30" s="81"/>
      <c r="FQ30" s="81"/>
      <c r="FR30" s="81"/>
      <c r="FS30" s="81"/>
      <c r="FT30" s="81"/>
      <c r="FU30" s="81"/>
      <c r="FV30" s="81"/>
      <c r="FW30" s="81"/>
      <c r="FX30" s="81"/>
      <c r="FY30" s="81"/>
      <c r="FZ30" s="81"/>
      <c r="GA30" s="81"/>
      <c r="GB30" s="81"/>
      <c r="GC30" s="81"/>
      <c r="GD30" s="81"/>
      <c r="GE30" s="81"/>
      <c r="GF30" s="81"/>
      <c r="GG30" s="81"/>
      <c r="GH30" s="81"/>
      <c r="GI30" s="81"/>
      <c r="GJ30" s="81"/>
      <c r="GK30" s="81"/>
      <c r="GL30" s="81"/>
      <c r="GM30" s="81"/>
      <c r="GN30" s="81"/>
      <c r="GO30" s="81"/>
      <c r="GP30" s="81"/>
      <c r="GQ30" s="81"/>
      <c r="GR30" s="81"/>
      <c r="GS30" s="81"/>
      <c r="GT30" s="81"/>
      <c r="GU30" s="81"/>
      <c r="GV30" s="81"/>
      <c r="GW30" s="81"/>
      <c r="GX30" s="81"/>
      <c r="GY30" s="81"/>
      <c r="GZ30" s="81"/>
      <c r="HA30" s="81"/>
      <c r="HB30" s="81"/>
      <c r="HC30" s="81"/>
      <c r="HD30" s="81"/>
      <c r="HE30" s="81"/>
      <c r="HF30" s="81"/>
      <c r="HG30" s="81"/>
      <c r="HH30" s="81"/>
      <c r="HI30" s="81"/>
      <c r="HJ30" s="81"/>
      <c r="HK30" s="81"/>
      <c r="HL30" s="81"/>
      <c r="HM30" s="81"/>
      <c r="HN30" s="81"/>
      <c r="HO30" s="81"/>
      <c r="HP30" s="81"/>
      <c r="HQ30" s="81"/>
      <c r="HR30" s="81"/>
      <c r="HS30" s="81"/>
      <c r="HT30" s="81"/>
      <c r="HU30" s="81"/>
      <c r="HV30" s="81"/>
      <c r="HW30" s="81"/>
      <c r="HX30" s="81"/>
      <c r="HY30" s="81"/>
      <c r="HZ30" s="81"/>
      <c r="IA30" s="81"/>
      <c r="IB30" s="81"/>
      <c r="IC30" s="81"/>
      <c r="ID30" s="81"/>
      <c r="IE30" s="81"/>
      <c r="IF30" s="81"/>
      <c r="IG30" s="81"/>
      <c r="IH30" s="81"/>
      <c r="II30" s="81"/>
      <c r="IJ30" s="81"/>
      <c r="IK30" s="81"/>
      <c r="IL30" s="81"/>
      <c r="IM30" s="81"/>
      <c r="IN30" s="81"/>
      <c r="IO30" s="81"/>
      <c r="IP30" s="81"/>
      <c r="IQ30" s="81"/>
      <c r="IR30" s="81"/>
      <c r="IS30" s="81"/>
      <c r="IT30" s="81"/>
      <c r="IU30" s="81"/>
      <c r="IV30" s="81"/>
    </row>
    <row r="31" spans="1:256">
      <c r="A31" s="35" t="s">
        <v>301</v>
      </c>
      <c r="B31" s="83">
        <f>+B33+B32+B34</f>
        <v>2083</v>
      </c>
      <c r="C31" s="83">
        <f>+C33+C32+C34</f>
        <v>1690.4</v>
      </c>
      <c r="D31" s="83">
        <f>+D33+D32+D34</f>
        <v>1765.1</v>
      </c>
      <c r="E31" s="124">
        <f t="shared" si="4"/>
        <v>123.22527212494083</v>
      </c>
      <c r="F31" s="125">
        <f>+F33+F32+F34</f>
        <v>392.60000000000008</v>
      </c>
      <c r="G31" s="73">
        <f t="shared" si="1"/>
        <v>118.01031103053651</v>
      </c>
      <c r="H31" s="83">
        <f>+H33+H32+H34</f>
        <v>317.90000000000015</v>
      </c>
      <c r="I31" s="36"/>
      <c r="J31" s="85"/>
    </row>
    <row r="32" spans="1:256">
      <c r="A32" s="34" t="s">
        <v>271</v>
      </c>
      <c r="B32" s="99">
        <v>259.10000000000002</v>
      </c>
      <c r="C32" s="99">
        <v>185.6</v>
      </c>
      <c r="D32" s="99">
        <v>213.6</v>
      </c>
      <c r="E32" s="128">
        <f t="shared" si="4"/>
        <v>139.60129310344831</v>
      </c>
      <c r="F32" s="128">
        <f>+B32-C32</f>
        <v>73.500000000000028</v>
      </c>
      <c r="G32" s="127">
        <f t="shared" si="1"/>
        <v>121.30149812734085</v>
      </c>
      <c r="H32" s="92">
        <f t="shared" si="2"/>
        <v>45.500000000000028</v>
      </c>
      <c r="I32" s="36"/>
      <c r="J32" s="85"/>
      <c r="L32" s="30" t="s">
        <v>273</v>
      </c>
    </row>
    <row r="33" spans="1:256">
      <c r="A33" s="34" t="s">
        <v>272</v>
      </c>
      <c r="B33" s="99">
        <v>148.69999999999999</v>
      </c>
      <c r="C33" s="99">
        <v>124.8</v>
      </c>
      <c r="D33" s="99">
        <v>115.9</v>
      </c>
      <c r="E33" s="128">
        <f t="shared" si="4"/>
        <v>119.15064102564101</v>
      </c>
      <c r="F33" s="128">
        <f>+B33-C33</f>
        <v>23.899999999999991</v>
      </c>
      <c r="G33" s="127">
        <f t="shared" si="1"/>
        <v>128.30025884383087</v>
      </c>
      <c r="H33" s="92">
        <f t="shared" si="2"/>
        <v>32.799999999999983</v>
      </c>
      <c r="I33" s="36"/>
      <c r="J33" s="85"/>
    </row>
    <row r="34" spans="1:256" ht="26.4">
      <c r="A34" s="96" t="s">
        <v>274</v>
      </c>
      <c r="B34" s="87">
        <v>1675.2</v>
      </c>
      <c r="C34" s="87">
        <v>1380</v>
      </c>
      <c r="D34" s="87">
        <v>1435.6</v>
      </c>
      <c r="E34" s="128">
        <f t="shared" si="4"/>
        <v>121.39130434782609</v>
      </c>
      <c r="F34" s="128">
        <f>+B34-C34</f>
        <v>295.20000000000005</v>
      </c>
      <c r="G34" s="127">
        <f t="shared" si="1"/>
        <v>116.68988576205072</v>
      </c>
      <c r="H34" s="92">
        <f t="shared" si="2"/>
        <v>239.60000000000014</v>
      </c>
      <c r="I34" s="36"/>
      <c r="J34" s="85"/>
    </row>
    <row r="35" spans="1:256">
      <c r="A35" s="74" t="s">
        <v>302</v>
      </c>
      <c r="B35" s="93">
        <f>779.9+24.9+261.6</f>
        <v>1066.4000000000001</v>
      </c>
      <c r="C35" s="93">
        <f>270.9+3.2+371.2+55.5+134.6+62+209+8.2+25</f>
        <v>1139.6000000000001</v>
      </c>
      <c r="D35" s="93">
        <v>2643.7</v>
      </c>
      <c r="E35" s="124">
        <f t="shared" si="4"/>
        <v>93.576693576693572</v>
      </c>
      <c r="F35" s="124">
        <f>+B35-C35</f>
        <v>-73.200000000000045</v>
      </c>
      <c r="G35" s="73">
        <f t="shared" si="1"/>
        <v>40.337405908385982</v>
      </c>
      <c r="H35" s="93">
        <f t="shared" si="2"/>
        <v>-1577.2999999999997</v>
      </c>
      <c r="I35" s="36"/>
      <c r="J35" s="85"/>
    </row>
    <row r="36" spans="1:256">
      <c r="A36" s="74" t="s">
        <v>275</v>
      </c>
      <c r="B36" s="93"/>
      <c r="C36" s="93"/>
      <c r="D36" s="93"/>
      <c r="E36" s="124"/>
      <c r="F36" s="124"/>
      <c r="G36" s="73"/>
      <c r="H36" s="92"/>
      <c r="I36" s="36"/>
      <c r="J36" s="85"/>
      <c r="K36" s="101"/>
      <c r="L36" s="81"/>
      <c r="M36" s="81"/>
      <c r="N36" s="81"/>
      <c r="O36" s="81"/>
      <c r="P36" s="81"/>
      <c r="Q36" s="81"/>
      <c r="R36" s="81"/>
      <c r="S36" s="81"/>
      <c r="T36" s="81"/>
      <c r="U36" s="81"/>
      <c r="V36" s="81"/>
      <c r="W36" s="81"/>
      <c r="X36" s="81"/>
      <c r="Y36" s="81"/>
      <c r="Z36" s="81"/>
      <c r="AA36" s="81"/>
      <c r="AB36" s="81"/>
      <c r="AC36" s="81"/>
      <c r="AD36" s="81"/>
      <c r="AE36" s="81"/>
      <c r="AF36" s="81"/>
      <c r="AG36" s="81"/>
      <c r="AH36" s="81"/>
      <c r="AI36" s="81"/>
      <c r="AJ36" s="81"/>
      <c r="AK36" s="81"/>
      <c r="AL36" s="81"/>
      <c r="AM36" s="81"/>
      <c r="AN36" s="81"/>
      <c r="AO36" s="81"/>
      <c r="AP36" s="81"/>
      <c r="AQ36" s="81"/>
      <c r="AR36" s="81"/>
      <c r="AS36" s="81"/>
      <c r="AT36" s="81"/>
      <c r="AU36" s="81"/>
      <c r="AV36" s="81"/>
      <c r="AW36" s="81"/>
      <c r="AX36" s="81"/>
      <c r="AY36" s="81"/>
      <c r="AZ36" s="81"/>
      <c r="BA36" s="81"/>
      <c r="BB36" s="81"/>
      <c r="BC36" s="81"/>
      <c r="BD36" s="81"/>
      <c r="BE36" s="81"/>
      <c r="BF36" s="81"/>
      <c r="BG36" s="81"/>
      <c r="BH36" s="81"/>
      <c r="BI36" s="81"/>
      <c r="BJ36" s="81"/>
      <c r="BK36" s="81"/>
      <c r="BL36" s="81"/>
      <c r="BM36" s="81"/>
      <c r="BN36" s="81"/>
      <c r="BO36" s="81"/>
      <c r="BP36" s="81"/>
      <c r="BQ36" s="81"/>
      <c r="BR36" s="81"/>
      <c r="BS36" s="81"/>
      <c r="BT36" s="81"/>
      <c r="BU36" s="81"/>
      <c r="BV36" s="81"/>
      <c r="BW36" s="81"/>
      <c r="BX36" s="81"/>
      <c r="BY36" s="81"/>
      <c r="BZ36" s="81"/>
      <c r="CA36" s="81"/>
      <c r="CB36" s="81"/>
      <c r="CC36" s="81"/>
      <c r="CD36" s="81"/>
      <c r="CE36" s="81"/>
      <c r="CF36" s="81"/>
      <c r="CG36" s="81"/>
      <c r="CH36" s="81"/>
      <c r="CI36" s="81"/>
      <c r="CJ36" s="81"/>
      <c r="CK36" s="81"/>
      <c r="CL36" s="81"/>
      <c r="CM36" s="81"/>
      <c r="CN36" s="81"/>
      <c r="CO36" s="81"/>
      <c r="CP36" s="81"/>
      <c r="CQ36" s="81"/>
      <c r="CR36" s="81"/>
      <c r="CS36" s="81"/>
      <c r="CT36" s="81"/>
      <c r="CU36" s="81"/>
      <c r="CV36" s="81"/>
      <c r="CW36" s="81"/>
      <c r="CX36" s="81"/>
      <c r="CY36" s="81"/>
      <c r="CZ36" s="81"/>
      <c r="DA36" s="81"/>
      <c r="DB36" s="81"/>
      <c r="DC36" s="81"/>
      <c r="DD36" s="81"/>
      <c r="DE36" s="81"/>
      <c r="DF36" s="81"/>
      <c r="DG36" s="81"/>
      <c r="DH36" s="81"/>
      <c r="DI36" s="81"/>
      <c r="DJ36" s="81"/>
      <c r="DK36" s="81"/>
      <c r="DL36" s="81"/>
      <c r="DM36" s="81"/>
      <c r="DN36" s="81"/>
      <c r="DO36" s="81"/>
      <c r="DP36" s="81"/>
      <c r="DQ36" s="81"/>
      <c r="DR36" s="81"/>
      <c r="DS36" s="81"/>
      <c r="DT36" s="81"/>
      <c r="DU36" s="81"/>
      <c r="DV36" s="81"/>
      <c r="DW36" s="81"/>
      <c r="DX36" s="81"/>
      <c r="DY36" s="81"/>
      <c r="DZ36" s="81"/>
      <c r="EA36" s="81"/>
      <c r="EB36" s="81"/>
      <c r="EC36" s="81"/>
      <c r="ED36" s="81"/>
      <c r="EE36" s="81"/>
      <c r="EF36" s="81"/>
      <c r="EG36" s="81"/>
      <c r="EH36" s="81"/>
      <c r="EI36" s="81"/>
      <c r="EJ36" s="81"/>
      <c r="EK36" s="81"/>
      <c r="EL36" s="81"/>
      <c r="EM36" s="81"/>
      <c r="EN36" s="81"/>
      <c r="EO36" s="81"/>
      <c r="EP36" s="81"/>
      <c r="EQ36" s="81"/>
      <c r="ER36" s="81"/>
      <c r="ES36" s="81"/>
      <c r="ET36" s="81"/>
      <c r="EU36" s="81"/>
      <c r="EV36" s="81"/>
      <c r="EW36" s="81"/>
      <c r="EX36" s="81"/>
      <c r="EY36" s="81"/>
      <c r="EZ36" s="81"/>
      <c r="FA36" s="81"/>
      <c r="FB36" s="81"/>
      <c r="FC36" s="81"/>
      <c r="FD36" s="81"/>
      <c r="FE36" s="81"/>
      <c r="FF36" s="81"/>
      <c r="FG36" s="81"/>
      <c r="FH36" s="81"/>
      <c r="FI36" s="81"/>
      <c r="FJ36" s="81"/>
      <c r="FK36" s="81"/>
      <c r="FL36" s="81"/>
      <c r="FM36" s="81"/>
      <c r="FN36" s="81"/>
      <c r="FO36" s="81"/>
      <c r="FP36" s="81"/>
      <c r="FQ36" s="81"/>
      <c r="FR36" s="81"/>
      <c r="FS36" s="81"/>
      <c r="FT36" s="81"/>
      <c r="FU36" s="81"/>
      <c r="FV36" s="81"/>
      <c r="FW36" s="81"/>
      <c r="FX36" s="81"/>
      <c r="FY36" s="81"/>
      <c r="FZ36" s="81"/>
      <c r="GA36" s="81"/>
      <c r="GB36" s="81"/>
      <c r="GC36" s="81"/>
      <c r="GD36" s="81"/>
      <c r="GE36" s="81"/>
      <c r="GF36" s="81"/>
      <c r="GG36" s="81"/>
      <c r="GH36" s="81"/>
      <c r="GI36" s="81"/>
      <c r="GJ36" s="81"/>
      <c r="GK36" s="81"/>
      <c r="GL36" s="81"/>
      <c r="GM36" s="81"/>
      <c r="GN36" s="81"/>
      <c r="GO36" s="81"/>
      <c r="GP36" s="81"/>
      <c r="GQ36" s="81"/>
      <c r="GR36" s="81"/>
      <c r="GS36" s="81"/>
      <c r="GT36" s="81"/>
      <c r="GU36" s="81"/>
      <c r="GV36" s="81"/>
      <c r="GW36" s="81"/>
      <c r="GX36" s="81"/>
      <c r="GY36" s="81"/>
      <c r="GZ36" s="81"/>
      <c r="HA36" s="81"/>
      <c r="HB36" s="81"/>
      <c r="HC36" s="81"/>
      <c r="HD36" s="81"/>
      <c r="HE36" s="81"/>
      <c r="HF36" s="81"/>
      <c r="HG36" s="81"/>
      <c r="HH36" s="81"/>
      <c r="HI36" s="81"/>
      <c r="HJ36" s="81"/>
      <c r="HK36" s="81"/>
      <c r="HL36" s="81"/>
      <c r="HM36" s="81"/>
      <c r="HN36" s="81"/>
      <c r="HO36" s="81"/>
      <c r="HP36" s="81"/>
      <c r="HQ36" s="81"/>
      <c r="HR36" s="81"/>
      <c r="HS36" s="81"/>
      <c r="HT36" s="81"/>
      <c r="HU36" s="81"/>
      <c r="HV36" s="81"/>
      <c r="HW36" s="81"/>
      <c r="HX36" s="81"/>
      <c r="HY36" s="81"/>
      <c r="HZ36" s="81"/>
      <c r="IA36" s="81"/>
      <c r="IB36" s="81"/>
      <c r="IC36" s="81"/>
      <c r="ID36" s="81"/>
      <c r="IE36" s="81"/>
      <c r="IF36" s="81"/>
      <c r="IG36" s="81"/>
      <c r="IH36" s="81"/>
      <c r="II36" s="81"/>
      <c r="IJ36" s="81"/>
      <c r="IK36" s="81"/>
      <c r="IL36" s="81"/>
      <c r="IM36" s="81"/>
      <c r="IN36" s="81"/>
      <c r="IO36" s="81"/>
      <c r="IP36" s="81"/>
      <c r="IQ36" s="81"/>
      <c r="IR36" s="81"/>
      <c r="IS36" s="81"/>
      <c r="IT36" s="81"/>
      <c r="IU36" s="81"/>
      <c r="IV36" s="81"/>
    </row>
    <row r="37" spans="1:256">
      <c r="A37" s="100" t="s">
        <v>276</v>
      </c>
      <c r="B37" s="83">
        <f>+B7+B18+B19+B20+B25+B28+B29+B30+B31+B35</f>
        <v>74959.799999999988</v>
      </c>
      <c r="C37" s="83">
        <f>+C7+C18+C19+C20+C25+C28+C29+C30+C31+C35</f>
        <v>66798.2</v>
      </c>
      <c r="D37" s="83">
        <f>+D7+D18+D19+D20+D25+D28+D29+D30+D31+D35</f>
        <v>74290.900000000009</v>
      </c>
      <c r="E37" s="124">
        <f>+B37*100/C37</f>
        <v>112.21829330730468</v>
      </c>
      <c r="F37" s="125">
        <f>+F7+F18+F19+F20+F25+F28+F29+F30+F31+F35</f>
        <v>8161.5999999999995</v>
      </c>
      <c r="G37" s="73">
        <f t="shared" si="1"/>
        <v>100.90037945428038</v>
      </c>
      <c r="H37" s="83">
        <f>+H7+H18+H19+H20+H25+H28+H29+H30+H31+H35</f>
        <v>668.89999999999418</v>
      </c>
      <c r="I37" s="36"/>
      <c r="J37" s="85"/>
      <c r="K37" s="101"/>
      <c r="L37" s="81"/>
      <c r="M37" s="81"/>
      <c r="N37" s="81"/>
      <c r="O37" s="81"/>
      <c r="P37" s="81"/>
      <c r="Q37" s="81"/>
      <c r="R37" s="81"/>
      <c r="S37" s="81"/>
      <c r="T37" s="81"/>
      <c r="U37" s="81"/>
      <c r="V37" s="81"/>
      <c r="W37" s="81"/>
      <c r="X37" s="81"/>
      <c r="Y37" s="81"/>
      <c r="Z37" s="81"/>
      <c r="AA37" s="81"/>
      <c r="AB37" s="81"/>
      <c r="AC37" s="81"/>
      <c r="AD37" s="81"/>
      <c r="AE37" s="81"/>
      <c r="AF37" s="81"/>
      <c r="AG37" s="81"/>
      <c r="AH37" s="81"/>
      <c r="AI37" s="81"/>
      <c r="AJ37" s="81"/>
      <c r="AK37" s="81"/>
      <c r="AL37" s="81"/>
      <c r="AM37" s="81"/>
      <c r="AN37" s="81"/>
      <c r="AO37" s="81"/>
      <c r="AP37" s="81"/>
      <c r="AQ37" s="81"/>
      <c r="AR37" s="81"/>
      <c r="AS37" s="81"/>
      <c r="AT37" s="81"/>
      <c r="AU37" s="81"/>
      <c r="AV37" s="81"/>
      <c r="AW37" s="81"/>
      <c r="AX37" s="81"/>
      <c r="AY37" s="81"/>
      <c r="AZ37" s="81"/>
      <c r="BA37" s="81"/>
      <c r="BB37" s="81"/>
      <c r="BC37" s="81"/>
      <c r="BD37" s="81"/>
      <c r="BE37" s="81"/>
      <c r="BF37" s="81"/>
      <c r="BG37" s="81"/>
      <c r="BH37" s="81"/>
      <c r="BI37" s="81"/>
      <c r="BJ37" s="81"/>
      <c r="BK37" s="81"/>
      <c r="BL37" s="81"/>
      <c r="BM37" s="81"/>
      <c r="BN37" s="81"/>
      <c r="BO37" s="81"/>
      <c r="BP37" s="81"/>
      <c r="BQ37" s="81"/>
      <c r="BR37" s="81"/>
      <c r="BS37" s="81"/>
      <c r="BT37" s="81"/>
      <c r="BU37" s="81"/>
      <c r="BV37" s="81"/>
      <c r="BW37" s="81"/>
      <c r="BX37" s="81"/>
      <c r="BY37" s="81"/>
      <c r="BZ37" s="81"/>
      <c r="CA37" s="81"/>
      <c r="CB37" s="81"/>
      <c r="CC37" s="81"/>
      <c r="CD37" s="81"/>
      <c r="CE37" s="81"/>
      <c r="CF37" s="81"/>
      <c r="CG37" s="81"/>
      <c r="CH37" s="81"/>
      <c r="CI37" s="81"/>
      <c r="CJ37" s="81"/>
      <c r="CK37" s="81"/>
      <c r="CL37" s="81"/>
      <c r="CM37" s="81"/>
      <c r="CN37" s="81"/>
      <c r="CO37" s="81"/>
      <c r="CP37" s="81"/>
      <c r="CQ37" s="81"/>
      <c r="CR37" s="81"/>
      <c r="CS37" s="81"/>
      <c r="CT37" s="81"/>
      <c r="CU37" s="81"/>
      <c r="CV37" s="81"/>
      <c r="CW37" s="81"/>
      <c r="CX37" s="81"/>
      <c r="CY37" s="81"/>
      <c r="CZ37" s="81"/>
      <c r="DA37" s="81"/>
      <c r="DB37" s="81"/>
      <c r="DC37" s="81"/>
      <c r="DD37" s="81"/>
      <c r="DE37" s="81"/>
      <c r="DF37" s="81"/>
      <c r="DG37" s="81"/>
      <c r="DH37" s="81"/>
      <c r="DI37" s="81"/>
      <c r="DJ37" s="81"/>
      <c r="DK37" s="81"/>
      <c r="DL37" s="81"/>
      <c r="DM37" s="81"/>
      <c r="DN37" s="81"/>
      <c r="DO37" s="81"/>
      <c r="DP37" s="81"/>
      <c r="DQ37" s="81"/>
      <c r="DR37" s="81"/>
      <c r="DS37" s="81"/>
      <c r="DT37" s="81"/>
      <c r="DU37" s="81"/>
      <c r="DV37" s="81"/>
      <c r="DW37" s="81"/>
      <c r="DX37" s="81"/>
      <c r="DY37" s="81"/>
      <c r="DZ37" s="81"/>
      <c r="EA37" s="81"/>
      <c r="EB37" s="81"/>
      <c r="EC37" s="81"/>
      <c r="ED37" s="81"/>
      <c r="EE37" s="81"/>
      <c r="EF37" s="81"/>
      <c r="EG37" s="81"/>
      <c r="EH37" s="81"/>
      <c r="EI37" s="81"/>
      <c r="EJ37" s="81"/>
      <c r="EK37" s="81"/>
      <c r="EL37" s="81"/>
      <c r="EM37" s="81"/>
      <c r="EN37" s="81"/>
      <c r="EO37" s="81"/>
      <c r="EP37" s="81"/>
      <c r="EQ37" s="81"/>
      <c r="ER37" s="81"/>
      <c r="ES37" s="81"/>
      <c r="ET37" s="81"/>
      <c r="EU37" s="81"/>
      <c r="EV37" s="81"/>
      <c r="EW37" s="81"/>
      <c r="EX37" s="81"/>
      <c r="EY37" s="81"/>
      <c r="EZ37" s="81"/>
      <c r="FA37" s="81"/>
      <c r="FB37" s="81"/>
      <c r="FC37" s="81"/>
      <c r="FD37" s="81"/>
      <c r="FE37" s="81"/>
      <c r="FF37" s="81"/>
      <c r="FG37" s="81"/>
      <c r="FH37" s="81"/>
      <c r="FI37" s="81"/>
      <c r="FJ37" s="81"/>
      <c r="FK37" s="81"/>
      <c r="FL37" s="81"/>
      <c r="FM37" s="81"/>
      <c r="FN37" s="81"/>
      <c r="FO37" s="81"/>
      <c r="FP37" s="81"/>
      <c r="FQ37" s="81"/>
      <c r="FR37" s="81"/>
      <c r="FS37" s="81"/>
      <c r="FT37" s="81"/>
      <c r="FU37" s="81"/>
      <c r="FV37" s="81"/>
      <c r="FW37" s="81"/>
      <c r="FX37" s="81"/>
      <c r="FY37" s="81"/>
      <c r="FZ37" s="81"/>
      <c r="GA37" s="81"/>
      <c r="GB37" s="81"/>
      <c r="GC37" s="81"/>
      <c r="GD37" s="81"/>
      <c r="GE37" s="81"/>
      <c r="GF37" s="81"/>
      <c r="GG37" s="81"/>
      <c r="GH37" s="81"/>
      <c r="GI37" s="81"/>
      <c r="GJ37" s="81"/>
      <c r="GK37" s="81"/>
      <c r="GL37" s="81"/>
      <c r="GM37" s="81"/>
      <c r="GN37" s="81"/>
      <c r="GO37" s="81"/>
      <c r="GP37" s="81"/>
      <c r="GQ37" s="81"/>
      <c r="GR37" s="81"/>
      <c r="GS37" s="81"/>
      <c r="GT37" s="81"/>
      <c r="GU37" s="81"/>
      <c r="GV37" s="81"/>
      <c r="GW37" s="81"/>
      <c r="GX37" s="81"/>
      <c r="GY37" s="81"/>
      <c r="GZ37" s="81"/>
      <c r="HA37" s="81"/>
      <c r="HB37" s="81"/>
      <c r="HC37" s="81"/>
      <c r="HD37" s="81"/>
      <c r="HE37" s="81"/>
      <c r="HF37" s="81"/>
      <c r="HG37" s="81"/>
      <c r="HH37" s="81"/>
      <c r="HI37" s="81"/>
      <c r="HJ37" s="81"/>
      <c r="HK37" s="81"/>
      <c r="HL37" s="81"/>
      <c r="HM37" s="81"/>
      <c r="HN37" s="81"/>
      <c r="HO37" s="81"/>
      <c r="HP37" s="81"/>
      <c r="HQ37" s="81"/>
      <c r="HR37" s="81"/>
      <c r="HS37" s="81"/>
      <c r="HT37" s="81"/>
      <c r="HU37" s="81"/>
      <c r="HV37" s="81"/>
      <c r="HW37" s="81"/>
      <c r="HX37" s="81"/>
      <c r="HY37" s="81"/>
      <c r="HZ37" s="81"/>
      <c r="IA37" s="81"/>
      <c r="IB37" s="81"/>
      <c r="IC37" s="81"/>
      <c r="ID37" s="81"/>
      <c r="IE37" s="81"/>
      <c r="IF37" s="81"/>
      <c r="IG37" s="81"/>
      <c r="IH37" s="81"/>
      <c r="II37" s="81"/>
      <c r="IJ37" s="81"/>
      <c r="IK37" s="81"/>
      <c r="IL37" s="81"/>
      <c r="IM37" s="81"/>
      <c r="IN37" s="81"/>
      <c r="IO37" s="81"/>
      <c r="IP37" s="81"/>
      <c r="IQ37" s="81"/>
      <c r="IR37" s="81"/>
      <c r="IS37" s="81"/>
      <c r="IT37" s="81"/>
      <c r="IU37" s="81"/>
      <c r="IV37" s="81"/>
    </row>
    <row r="38" spans="1:256" ht="26.4">
      <c r="A38" s="102" t="s">
        <v>277</v>
      </c>
      <c r="B38" s="83">
        <f>+B37-B19-B36</f>
        <v>73193.799999999988</v>
      </c>
      <c r="C38" s="83">
        <f t="shared" ref="C38:H38" si="5">+C37-C19-C36</f>
        <v>65585.7</v>
      </c>
      <c r="D38" s="83">
        <f t="shared" si="5"/>
        <v>72396.100000000006</v>
      </c>
      <c r="E38" s="124">
        <f>+B38*100/C38</f>
        <v>111.60024212595123</v>
      </c>
      <c r="F38" s="125">
        <f t="shared" si="5"/>
        <v>7608.0999999999995</v>
      </c>
      <c r="G38" s="73">
        <f t="shared" si="1"/>
        <v>101.10185493417461</v>
      </c>
      <c r="H38" s="83">
        <f t="shared" si="5"/>
        <v>797.69999999999413</v>
      </c>
      <c r="I38" s="36"/>
      <c r="J38" s="85"/>
    </row>
    <row r="39" spans="1:256" ht="26.4">
      <c r="A39" s="94" t="s">
        <v>303</v>
      </c>
      <c r="B39" s="93">
        <f>SUM(B40:B48)</f>
        <v>7355.7999999999993</v>
      </c>
      <c r="C39" s="93">
        <f>SUM(C40:C48)</f>
        <v>4151.3999999999996</v>
      </c>
      <c r="D39" s="93">
        <f>SUM(D40:D48)</f>
        <v>6262.5</v>
      </c>
      <c r="E39" s="124">
        <f>+B39*100/C39</f>
        <v>177.18841836488895</v>
      </c>
      <c r="F39" s="132">
        <f>SUM(F40:F48)</f>
        <v>3204.3999999999996</v>
      </c>
      <c r="G39" s="73">
        <f t="shared" si="1"/>
        <v>117.45788423153691</v>
      </c>
      <c r="H39" s="93">
        <f>SUM(H40:H48)</f>
        <v>1093.2999999999997</v>
      </c>
      <c r="I39" s="36"/>
      <c r="J39" s="85"/>
    </row>
    <row r="40" spans="1:256">
      <c r="A40" s="103" t="s">
        <v>278</v>
      </c>
      <c r="B40" s="99">
        <f>6100.4</f>
        <v>6100.4</v>
      </c>
      <c r="C40" s="99">
        <f>4778.7-1931.1</f>
        <v>2847.6</v>
      </c>
      <c r="D40" s="99">
        <v>4778.7</v>
      </c>
      <c r="E40" s="128">
        <f>+B40*100/C40</f>
        <v>214.22952661890716</v>
      </c>
      <c r="F40" s="128">
        <f t="shared" ref="F40:H49" si="6">+B40-C40</f>
        <v>3252.7999999999997</v>
      </c>
      <c r="G40" s="127">
        <f t="shared" si="1"/>
        <v>127.65814970598699</v>
      </c>
      <c r="H40" s="92">
        <f t="shared" si="2"/>
        <v>1321.6999999999998</v>
      </c>
      <c r="I40" s="36"/>
      <c r="J40" s="85"/>
    </row>
    <row r="41" spans="1:256">
      <c r="A41" s="103" t="s">
        <v>279</v>
      </c>
      <c r="B41" s="99">
        <v>109.5</v>
      </c>
      <c r="C41" s="99">
        <v>48.7</v>
      </c>
      <c r="D41" s="99">
        <v>48.7</v>
      </c>
      <c r="E41" s="128"/>
      <c r="F41" s="128">
        <f t="shared" si="6"/>
        <v>60.8</v>
      </c>
      <c r="G41" s="127">
        <f t="shared" si="1"/>
        <v>224.8459958932238</v>
      </c>
      <c r="H41" s="92">
        <f t="shared" si="2"/>
        <v>60.8</v>
      </c>
      <c r="I41" s="36"/>
      <c r="J41" s="85"/>
    </row>
    <row r="42" spans="1:256">
      <c r="A42" s="103" t="s">
        <v>280</v>
      </c>
      <c r="B42" s="99">
        <v>49.3</v>
      </c>
      <c r="C42" s="99">
        <v>54.3</v>
      </c>
      <c r="D42" s="99">
        <v>54.3</v>
      </c>
      <c r="E42" s="128"/>
      <c r="F42" s="128">
        <f t="shared" si="6"/>
        <v>-5</v>
      </c>
      <c r="G42" s="127">
        <f t="shared" si="1"/>
        <v>90.791896869244937</v>
      </c>
      <c r="H42" s="92">
        <f t="shared" si="2"/>
        <v>-5</v>
      </c>
      <c r="I42" s="36"/>
      <c r="J42" s="85"/>
    </row>
    <row r="43" spans="1:256" ht="26.4">
      <c r="A43" s="97" t="s">
        <v>281</v>
      </c>
      <c r="B43" s="99">
        <v>193.8</v>
      </c>
      <c r="C43" s="87">
        <v>116.3</v>
      </c>
      <c r="D43" s="87">
        <v>116.3</v>
      </c>
      <c r="E43" s="128"/>
      <c r="F43" s="128">
        <f t="shared" si="6"/>
        <v>77.500000000000014</v>
      </c>
      <c r="G43" s="127">
        <f t="shared" si="1"/>
        <v>166.63800515907138</v>
      </c>
      <c r="H43" s="92">
        <f t="shared" si="2"/>
        <v>77.500000000000014</v>
      </c>
      <c r="I43" s="36"/>
      <c r="J43" s="85"/>
    </row>
    <row r="44" spans="1:256">
      <c r="A44" s="103" t="s">
        <v>282</v>
      </c>
      <c r="B44" s="99">
        <v>331.2</v>
      </c>
      <c r="C44" s="99">
        <v>190.5</v>
      </c>
      <c r="D44" s="99">
        <v>190.5</v>
      </c>
      <c r="E44" s="128">
        <f>+B44*100/C44</f>
        <v>173.85826771653544</v>
      </c>
      <c r="F44" s="128">
        <f t="shared" si="6"/>
        <v>140.69999999999999</v>
      </c>
      <c r="G44" s="127">
        <f t="shared" si="1"/>
        <v>173.85826771653544</v>
      </c>
      <c r="H44" s="92">
        <f t="shared" si="2"/>
        <v>140.69999999999999</v>
      </c>
      <c r="I44" s="36"/>
      <c r="J44" s="85"/>
    </row>
    <row r="45" spans="1:256">
      <c r="A45" s="103" t="s">
        <v>283</v>
      </c>
      <c r="B45" s="99">
        <v>13</v>
      </c>
      <c r="C45" s="99">
        <v>120</v>
      </c>
      <c r="D45" s="99">
        <v>120</v>
      </c>
      <c r="E45" s="128"/>
      <c r="F45" s="128">
        <f t="shared" si="6"/>
        <v>-107</v>
      </c>
      <c r="G45" s="127">
        <f t="shared" si="1"/>
        <v>10.833333333333334</v>
      </c>
      <c r="H45" s="92">
        <f t="shared" si="2"/>
        <v>-107</v>
      </c>
      <c r="I45" s="36"/>
      <c r="J45" s="85"/>
    </row>
    <row r="46" spans="1:256">
      <c r="A46" s="103" t="s">
        <v>284</v>
      </c>
      <c r="B46" s="99">
        <f>+(224.1+69.8-73.9)+(295.8+10.2-181)</f>
        <v>345</v>
      </c>
      <c r="C46" s="99">
        <f>(6.4+118.9-60.3)+(304+8.5-212.5)</f>
        <v>165</v>
      </c>
      <c r="D46" s="99">
        <v>345</v>
      </c>
      <c r="E46" s="128">
        <f>+B46*100/C46</f>
        <v>209.09090909090909</v>
      </c>
      <c r="F46" s="128">
        <f t="shared" si="6"/>
        <v>180</v>
      </c>
      <c r="G46" s="127">
        <f t="shared" si="1"/>
        <v>100</v>
      </c>
      <c r="H46" s="92">
        <f t="shared" si="2"/>
        <v>0</v>
      </c>
      <c r="I46" s="36"/>
      <c r="J46" s="85"/>
    </row>
    <row r="47" spans="1:256" ht="39.6">
      <c r="A47" s="104" t="s">
        <v>285</v>
      </c>
      <c r="B47" s="87">
        <v>213.2</v>
      </c>
      <c r="C47" s="88">
        <v>583.1</v>
      </c>
      <c r="D47" s="88">
        <v>583.1</v>
      </c>
      <c r="E47" s="128"/>
      <c r="F47" s="128">
        <f t="shared" si="6"/>
        <v>-369.90000000000003</v>
      </c>
      <c r="G47" s="127">
        <f t="shared" si="1"/>
        <v>36.563196707254328</v>
      </c>
      <c r="H47" s="92">
        <f t="shared" si="2"/>
        <v>-369.90000000000003</v>
      </c>
      <c r="I47" s="36"/>
      <c r="J47" s="85"/>
    </row>
    <row r="48" spans="1:256" ht="39.6">
      <c r="A48" s="104" t="s">
        <v>304</v>
      </c>
      <c r="B48" s="87">
        <v>0.4</v>
      </c>
      <c r="C48" s="88">
        <f>25.9</f>
        <v>25.9</v>
      </c>
      <c r="D48" s="88">
        <v>25.9</v>
      </c>
      <c r="E48" s="128"/>
      <c r="F48" s="128">
        <f t="shared" si="6"/>
        <v>-25.5</v>
      </c>
      <c r="G48" s="127">
        <f t="shared" si="1"/>
        <v>1.5444015444015444</v>
      </c>
      <c r="H48" s="92">
        <f t="shared" si="2"/>
        <v>-25.5</v>
      </c>
      <c r="I48" s="36"/>
      <c r="J48" s="85"/>
    </row>
    <row r="49" spans="1:10" ht="26.4">
      <c r="A49" s="94" t="s">
        <v>286</v>
      </c>
      <c r="B49" s="105">
        <v>3840.7</v>
      </c>
      <c r="C49" s="105">
        <f>1169.7+400</f>
        <v>1569.7</v>
      </c>
      <c r="D49" s="105">
        <v>1569.7</v>
      </c>
      <c r="E49" s="124">
        <f>+B49*100/C49</f>
        <v>244.67732687774733</v>
      </c>
      <c r="F49" s="124">
        <f t="shared" si="6"/>
        <v>2271</v>
      </c>
      <c r="G49" s="73">
        <f t="shared" si="1"/>
        <v>244.67732687774733</v>
      </c>
      <c r="H49" s="84">
        <f t="shared" si="6"/>
        <v>1325.0226731222526</v>
      </c>
      <c r="I49" s="36"/>
      <c r="J49" s="85"/>
    </row>
    <row r="50" spans="1:10">
      <c r="A50" s="106" t="s">
        <v>287</v>
      </c>
      <c r="B50" s="93">
        <f>+B37+B39+B49</f>
        <v>86156.299999999988</v>
      </c>
      <c r="C50" s="93">
        <f>+C37+C39+C49</f>
        <v>72519.299999999988</v>
      </c>
      <c r="D50" s="93">
        <f>+D37+D39+D49</f>
        <v>82123.100000000006</v>
      </c>
      <c r="E50" s="124">
        <f>+B50*100/C50</f>
        <v>118.80464924509751</v>
      </c>
      <c r="F50" s="132">
        <f>+F37+F39+F49</f>
        <v>13637</v>
      </c>
      <c r="G50" s="73">
        <f t="shared" si="1"/>
        <v>104.91116385036607</v>
      </c>
      <c r="H50" s="93">
        <f>+H37+H39+H49</f>
        <v>3087.2226731222463</v>
      </c>
    </row>
    <row r="51" spans="1:10">
      <c r="A51" s="107"/>
      <c r="B51" s="107"/>
      <c r="C51" s="107"/>
      <c r="D51" s="107"/>
      <c r="E51" s="108"/>
      <c r="F51" s="109"/>
    </row>
    <row r="52" spans="1:10">
      <c r="B52" s="85"/>
      <c r="C52" s="85"/>
    </row>
  </sheetData>
  <mergeCells count="8">
    <mergeCell ref="G1:H1"/>
    <mergeCell ref="A2:H2"/>
    <mergeCell ref="A4:A6"/>
    <mergeCell ref="B5:B6"/>
    <mergeCell ref="C5:C6"/>
    <mergeCell ref="D5:D6"/>
    <mergeCell ref="E5:F5"/>
    <mergeCell ref="G5:H5"/>
  </mergeCells>
  <pageMargins left="0.70866141732283472" right="0.70866141732283472" top="0.74803149606299213" bottom="0.74803149606299213" header="0.31496062992125984" footer="0.31496062992125984"/>
  <pageSetup paperSize="9" orientation="landscape" blackAndWhite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9"/>
  <sheetViews>
    <sheetView workbookViewId="0">
      <selection activeCell="H1" sqref="H1"/>
    </sheetView>
  </sheetViews>
  <sheetFormatPr defaultColWidth="9.33203125" defaultRowHeight="13.2"/>
  <cols>
    <col min="1" max="1" width="3.6640625" style="44" customWidth="1"/>
    <col min="2" max="2" width="65.88671875" style="110" customWidth="1"/>
    <col min="3" max="3" width="10.88671875" style="111" customWidth="1"/>
    <col min="4" max="4" width="8.6640625" style="44" customWidth="1"/>
    <col min="5" max="6" width="11.44140625" style="44" customWidth="1"/>
    <col min="7" max="7" width="8.44140625" style="44" customWidth="1"/>
    <col min="8" max="16384" width="9.33203125" style="44"/>
  </cols>
  <sheetData>
    <row r="1" spans="1:8">
      <c r="H1" s="178" t="s">
        <v>138</v>
      </c>
    </row>
    <row r="2" spans="1:8" ht="13.8">
      <c r="A2" s="319" t="s">
        <v>305</v>
      </c>
      <c r="B2" s="319"/>
      <c r="C2" s="319"/>
      <c r="D2" s="319"/>
      <c r="E2" s="319"/>
      <c r="F2" s="319"/>
      <c r="G2" s="319"/>
      <c r="H2" s="319"/>
    </row>
    <row r="3" spans="1:8">
      <c r="A3" s="320" t="s">
        <v>139</v>
      </c>
      <c r="B3" s="320" t="s">
        <v>140</v>
      </c>
      <c r="C3" s="321" t="s">
        <v>141</v>
      </c>
      <c r="D3" s="321" t="s">
        <v>306</v>
      </c>
      <c r="E3" s="321" t="s">
        <v>307</v>
      </c>
      <c r="F3" s="321" t="s">
        <v>308</v>
      </c>
      <c r="G3" s="322" t="s">
        <v>142</v>
      </c>
      <c r="H3" s="323"/>
    </row>
    <row r="4" spans="1:8" ht="27.75" customHeight="1">
      <c r="A4" s="320"/>
      <c r="B4" s="320"/>
      <c r="C4" s="321"/>
      <c r="D4" s="321"/>
      <c r="E4" s="321"/>
      <c r="F4" s="321"/>
      <c r="G4" s="133" t="s">
        <v>309</v>
      </c>
      <c r="H4" s="133" t="s">
        <v>310</v>
      </c>
    </row>
    <row r="5" spans="1:8" ht="16.95" customHeight="1">
      <c r="A5" s="134">
        <v>1</v>
      </c>
      <c r="B5" s="135" t="s">
        <v>143</v>
      </c>
      <c r="C5" s="136" t="s">
        <v>144</v>
      </c>
      <c r="D5" s="137">
        <v>0.8</v>
      </c>
      <c r="E5" s="138">
        <v>0.8</v>
      </c>
      <c r="F5" s="138">
        <v>0.8</v>
      </c>
      <c r="G5" s="138">
        <f t="shared" ref="G5:G30" si="0">+D5-E5</f>
        <v>0</v>
      </c>
      <c r="H5" s="138">
        <f t="shared" ref="H5:H30" si="1">+D5-F5</f>
        <v>0</v>
      </c>
    </row>
    <row r="6" spans="1:8" ht="13.8">
      <c r="A6" s="134">
        <v>2</v>
      </c>
      <c r="B6" s="135" t="s">
        <v>145</v>
      </c>
      <c r="C6" s="136" t="s">
        <v>144</v>
      </c>
      <c r="D6" s="137">
        <v>47.9</v>
      </c>
      <c r="E6" s="138">
        <v>46.7</v>
      </c>
      <c r="F6" s="138">
        <v>46.7</v>
      </c>
      <c r="G6" s="138">
        <f t="shared" si="0"/>
        <v>1.1999999999999957</v>
      </c>
      <c r="H6" s="138">
        <f t="shared" si="1"/>
        <v>1.1999999999999957</v>
      </c>
    </row>
    <row r="7" spans="1:8" ht="13.8">
      <c r="A7" s="134">
        <v>3</v>
      </c>
      <c r="B7" s="139" t="s">
        <v>311</v>
      </c>
      <c r="C7" s="140" t="s">
        <v>144</v>
      </c>
      <c r="D7" s="137">
        <v>1.2</v>
      </c>
      <c r="E7" s="138">
        <v>1.3</v>
      </c>
      <c r="F7" s="138">
        <v>1.3</v>
      </c>
      <c r="G7" s="138">
        <f t="shared" si="0"/>
        <v>-0.10000000000000009</v>
      </c>
      <c r="H7" s="138">
        <f t="shared" si="1"/>
        <v>-0.10000000000000009</v>
      </c>
    </row>
    <row r="8" spans="1:8" ht="13.8">
      <c r="A8" s="134">
        <v>4</v>
      </c>
      <c r="B8" s="135" t="s">
        <v>146</v>
      </c>
      <c r="C8" s="136" t="s">
        <v>147</v>
      </c>
      <c r="D8" s="137">
        <v>19.5</v>
      </c>
      <c r="E8" s="138">
        <v>19.8</v>
      </c>
      <c r="F8" s="138">
        <f>19.8+0.2</f>
        <v>20</v>
      </c>
      <c r="G8" s="138">
        <f t="shared" si="0"/>
        <v>-0.30000000000000071</v>
      </c>
      <c r="H8" s="138">
        <f t="shared" si="1"/>
        <v>-0.5</v>
      </c>
    </row>
    <row r="9" spans="1:8" ht="13.8">
      <c r="A9" s="134">
        <v>5</v>
      </c>
      <c r="B9" s="135" t="s">
        <v>148</v>
      </c>
      <c r="C9" s="136" t="s">
        <v>147</v>
      </c>
      <c r="D9" s="141">
        <v>9</v>
      </c>
      <c r="E9" s="142">
        <v>8.5</v>
      </c>
      <c r="F9" s="142">
        <v>8.5</v>
      </c>
      <c r="G9" s="138">
        <f t="shared" si="0"/>
        <v>0.5</v>
      </c>
      <c r="H9" s="138">
        <f t="shared" si="1"/>
        <v>0.5</v>
      </c>
    </row>
    <row r="10" spans="1:8" ht="13.8">
      <c r="A10" s="134">
        <v>6</v>
      </c>
      <c r="B10" s="135" t="s">
        <v>149</v>
      </c>
      <c r="C10" s="136" t="s">
        <v>147</v>
      </c>
      <c r="D10" s="137">
        <v>35.5</v>
      </c>
      <c r="E10" s="138">
        <v>33.700000000000003</v>
      </c>
      <c r="F10" s="138">
        <v>33.700000000000003</v>
      </c>
      <c r="G10" s="138">
        <f t="shared" si="0"/>
        <v>1.7999999999999972</v>
      </c>
      <c r="H10" s="138">
        <f t="shared" si="1"/>
        <v>1.7999999999999972</v>
      </c>
    </row>
    <row r="11" spans="1:8" ht="13.8">
      <c r="A11" s="134">
        <v>7</v>
      </c>
      <c r="B11" s="135" t="s">
        <v>150</v>
      </c>
      <c r="C11" s="136" t="s">
        <v>147</v>
      </c>
      <c r="D11" s="137">
        <v>5</v>
      </c>
      <c r="E11" s="138">
        <v>6.8</v>
      </c>
      <c r="F11" s="138">
        <v>6.8</v>
      </c>
      <c r="G11" s="138">
        <f t="shared" si="0"/>
        <v>-1.7999999999999998</v>
      </c>
      <c r="H11" s="138">
        <f t="shared" si="1"/>
        <v>-1.7999999999999998</v>
      </c>
    </row>
    <row r="12" spans="1:8" ht="13.8">
      <c r="A12" s="134">
        <v>8</v>
      </c>
      <c r="B12" s="135" t="s">
        <v>151</v>
      </c>
      <c r="C12" s="136" t="s">
        <v>147</v>
      </c>
      <c r="D12" s="137">
        <v>12.2</v>
      </c>
      <c r="E12" s="138">
        <v>14.5</v>
      </c>
      <c r="F12" s="138">
        <v>14.5</v>
      </c>
      <c r="G12" s="138">
        <f t="shared" si="0"/>
        <v>-2.3000000000000007</v>
      </c>
      <c r="H12" s="138">
        <f t="shared" si="1"/>
        <v>-2.3000000000000007</v>
      </c>
    </row>
    <row r="13" spans="1:8" ht="13.8">
      <c r="A13" s="134">
        <v>9</v>
      </c>
      <c r="B13" s="135" t="s">
        <v>152</v>
      </c>
      <c r="C13" s="136" t="s">
        <v>153</v>
      </c>
      <c r="D13" s="137">
        <v>32.6</v>
      </c>
      <c r="E13" s="138">
        <v>30.1</v>
      </c>
      <c r="F13" s="138">
        <v>30.1</v>
      </c>
      <c r="G13" s="138">
        <f t="shared" si="0"/>
        <v>2.5</v>
      </c>
      <c r="H13" s="138">
        <f t="shared" si="1"/>
        <v>2.5</v>
      </c>
    </row>
    <row r="14" spans="1:8" ht="13.8">
      <c r="A14" s="143">
        <v>10</v>
      </c>
      <c r="B14" s="135" t="s">
        <v>154</v>
      </c>
      <c r="C14" s="136" t="s">
        <v>155</v>
      </c>
      <c r="D14" s="137">
        <v>57.8</v>
      </c>
      <c r="E14" s="138">
        <v>46.5</v>
      </c>
      <c r="F14" s="138">
        <v>46.5</v>
      </c>
      <c r="G14" s="138">
        <f t="shared" si="0"/>
        <v>11.299999999999997</v>
      </c>
      <c r="H14" s="138">
        <f t="shared" si="1"/>
        <v>11.299999999999997</v>
      </c>
    </row>
    <row r="15" spans="1:8" ht="13.8">
      <c r="A15" s="134">
        <v>11</v>
      </c>
      <c r="B15" s="144" t="s">
        <v>156</v>
      </c>
      <c r="C15" s="136" t="s">
        <v>157</v>
      </c>
      <c r="D15" s="137">
        <v>1234.5999999999999</v>
      </c>
      <c r="E15" s="138">
        <v>1176.9000000000001</v>
      </c>
      <c r="F15" s="138">
        <f>1176.9+32</f>
        <v>1208.9000000000001</v>
      </c>
      <c r="G15" s="138">
        <f t="shared" si="0"/>
        <v>57.699999999999818</v>
      </c>
      <c r="H15" s="138">
        <f t="shared" si="1"/>
        <v>25.699999999999818</v>
      </c>
    </row>
    <row r="16" spans="1:8" ht="13.8">
      <c r="A16" s="134">
        <v>12</v>
      </c>
      <c r="B16" s="135" t="s">
        <v>312</v>
      </c>
      <c r="C16" s="136" t="s">
        <v>158</v>
      </c>
      <c r="D16" s="137">
        <v>190.1</v>
      </c>
      <c r="E16" s="138">
        <v>139.1</v>
      </c>
      <c r="F16" s="138">
        <f>139.1+14</f>
        <v>153.1</v>
      </c>
      <c r="G16" s="138">
        <f t="shared" si="0"/>
        <v>51</v>
      </c>
      <c r="H16" s="138">
        <f t="shared" si="1"/>
        <v>37</v>
      </c>
    </row>
    <row r="17" spans="1:8" ht="13.8">
      <c r="A17" s="143">
        <v>13</v>
      </c>
      <c r="B17" s="135" t="s">
        <v>313</v>
      </c>
      <c r="C17" s="136" t="s">
        <v>159</v>
      </c>
      <c r="D17" s="137">
        <v>360</v>
      </c>
      <c r="E17" s="138">
        <v>358</v>
      </c>
      <c r="F17" s="138">
        <f>358+1.9</f>
        <v>359.9</v>
      </c>
      <c r="G17" s="138">
        <f t="shared" si="0"/>
        <v>2</v>
      </c>
      <c r="H17" s="138">
        <f t="shared" si="1"/>
        <v>0.10000000000002274</v>
      </c>
    </row>
    <row r="18" spans="1:8" ht="13.8">
      <c r="A18" s="134">
        <v>14</v>
      </c>
      <c r="B18" s="144" t="s">
        <v>160</v>
      </c>
      <c r="C18" s="136" t="s">
        <v>161</v>
      </c>
      <c r="D18" s="137">
        <v>254.8</v>
      </c>
      <c r="E18" s="138">
        <v>190.7</v>
      </c>
      <c r="F18" s="138">
        <v>190.7</v>
      </c>
      <c r="G18" s="138">
        <f t="shared" si="0"/>
        <v>64.100000000000023</v>
      </c>
      <c r="H18" s="138">
        <f t="shared" si="1"/>
        <v>64.100000000000023</v>
      </c>
    </row>
    <row r="19" spans="1:8" ht="27.6">
      <c r="A19" s="134">
        <v>15</v>
      </c>
      <c r="B19" s="144" t="s">
        <v>314</v>
      </c>
      <c r="C19" s="136" t="s">
        <v>315</v>
      </c>
      <c r="D19" s="137">
        <v>0</v>
      </c>
      <c r="E19" s="138">
        <v>0.34799999999999998</v>
      </c>
      <c r="F19" s="138">
        <v>0.34799999999999998</v>
      </c>
      <c r="G19" s="138">
        <f t="shared" si="0"/>
        <v>-0.34799999999999998</v>
      </c>
      <c r="H19" s="138">
        <f t="shared" si="1"/>
        <v>-0.34799999999999998</v>
      </c>
    </row>
    <row r="20" spans="1:8" ht="13.8">
      <c r="A20" s="134">
        <v>16</v>
      </c>
      <c r="B20" s="144" t="s">
        <v>162</v>
      </c>
      <c r="C20" s="136" t="s">
        <v>163</v>
      </c>
      <c r="D20" s="137">
        <v>22.1</v>
      </c>
      <c r="E20" s="138">
        <v>22.1</v>
      </c>
      <c r="F20" s="138">
        <v>22.1</v>
      </c>
      <c r="G20" s="138">
        <f t="shared" si="0"/>
        <v>0</v>
      </c>
      <c r="H20" s="138">
        <f t="shared" si="1"/>
        <v>0</v>
      </c>
    </row>
    <row r="21" spans="1:8" ht="27.6">
      <c r="A21" s="143">
        <v>17</v>
      </c>
      <c r="B21" s="144" t="s">
        <v>164</v>
      </c>
      <c r="C21" s="136" t="s">
        <v>165</v>
      </c>
      <c r="D21" s="137">
        <v>11.1</v>
      </c>
      <c r="E21" s="138">
        <v>8.9</v>
      </c>
      <c r="F21" s="138">
        <v>8.9</v>
      </c>
      <c r="G21" s="138">
        <f t="shared" si="0"/>
        <v>2.1999999999999993</v>
      </c>
      <c r="H21" s="138">
        <f t="shared" si="1"/>
        <v>2.1999999999999993</v>
      </c>
    </row>
    <row r="22" spans="1:8" ht="13.8">
      <c r="A22" s="134">
        <v>18</v>
      </c>
      <c r="B22" s="144" t="s">
        <v>166</v>
      </c>
      <c r="C22" s="136" t="s">
        <v>167</v>
      </c>
      <c r="D22" s="137">
        <v>872.1</v>
      </c>
      <c r="E22" s="138">
        <v>882.7</v>
      </c>
      <c r="F22" s="138">
        <v>1285.3</v>
      </c>
      <c r="G22" s="138">
        <f t="shared" si="0"/>
        <v>-10.600000000000023</v>
      </c>
      <c r="H22" s="138">
        <f t="shared" si="1"/>
        <v>-413.19999999999993</v>
      </c>
    </row>
    <row r="23" spans="1:8" ht="13.8">
      <c r="A23" s="134">
        <v>19</v>
      </c>
      <c r="B23" s="139" t="s">
        <v>168</v>
      </c>
      <c r="C23" s="145" t="s">
        <v>169</v>
      </c>
      <c r="D23" s="137">
        <v>650</v>
      </c>
      <c r="E23" s="138">
        <v>828.8</v>
      </c>
      <c r="F23" s="138">
        <v>828.8</v>
      </c>
      <c r="G23" s="138">
        <f t="shared" si="0"/>
        <v>-178.79999999999995</v>
      </c>
      <c r="H23" s="138">
        <f t="shared" si="1"/>
        <v>-178.79999999999995</v>
      </c>
    </row>
    <row r="24" spans="1:8" ht="27.6">
      <c r="A24" s="143">
        <v>20</v>
      </c>
      <c r="B24" s="139" t="s">
        <v>316</v>
      </c>
      <c r="C24" s="145" t="s">
        <v>315</v>
      </c>
      <c r="D24" s="137">
        <v>136</v>
      </c>
      <c r="E24" s="138">
        <v>0</v>
      </c>
      <c r="F24" s="138">
        <v>55</v>
      </c>
      <c r="G24" s="138">
        <f t="shared" si="0"/>
        <v>136</v>
      </c>
      <c r="H24" s="138">
        <f t="shared" si="1"/>
        <v>81</v>
      </c>
    </row>
    <row r="25" spans="1:8" ht="15" customHeight="1">
      <c r="A25" s="143">
        <v>21</v>
      </c>
      <c r="B25" s="135" t="s">
        <v>317</v>
      </c>
      <c r="C25" s="115" t="s">
        <v>170</v>
      </c>
      <c r="D25" s="137">
        <f>391.7+6.8</f>
        <v>398.5</v>
      </c>
      <c r="E25" s="138">
        <v>374.4</v>
      </c>
      <c r="F25" s="138">
        <f>343.9</f>
        <v>343.9</v>
      </c>
      <c r="G25" s="138">
        <f t="shared" si="0"/>
        <v>24.100000000000023</v>
      </c>
      <c r="H25" s="138">
        <f t="shared" si="1"/>
        <v>54.600000000000023</v>
      </c>
    </row>
    <row r="26" spans="1:8" ht="27.6">
      <c r="A26" s="143">
        <v>22</v>
      </c>
      <c r="B26" s="144" t="s">
        <v>318</v>
      </c>
      <c r="C26" s="136" t="s">
        <v>171</v>
      </c>
      <c r="D26" s="137">
        <f>798.7+118.9+30</f>
        <v>947.6</v>
      </c>
      <c r="E26" s="138">
        <v>797.6</v>
      </c>
      <c r="F26" s="138">
        <f>942.5</f>
        <v>942.5</v>
      </c>
      <c r="G26" s="138">
        <f t="shared" si="0"/>
        <v>150</v>
      </c>
      <c r="H26" s="138">
        <f t="shared" si="1"/>
        <v>5.1000000000000227</v>
      </c>
    </row>
    <row r="27" spans="1:8" ht="27.6">
      <c r="A27" s="143">
        <v>23</v>
      </c>
      <c r="B27" s="144" t="s">
        <v>319</v>
      </c>
      <c r="C27" s="136" t="s">
        <v>320</v>
      </c>
      <c r="D27" s="137">
        <v>20.2</v>
      </c>
      <c r="E27" s="138">
        <v>18.8</v>
      </c>
      <c r="F27" s="138">
        <v>18.8</v>
      </c>
      <c r="G27" s="138">
        <f t="shared" si="0"/>
        <v>1.3999999999999986</v>
      </c>
      <c r="H27" s="138">
        <f t="shared" si="1"/>
        <v>1.3999999999999986</v>
      </c>
    </row>
    <row r="28" spans="1:8" ht="16.5" customHeight="1">
      <c r="A28" s="143">
        <v>24</v>
      </c>
      <c r="B28" s="144" t="s">
        <v>321</v>
      </c>
      <c r="C28" s="136" t="s">
        <v>172</v>
      </c>
      <c r="D28" s="137">
        <v>416.4</v>
      </c>
      <c r="E28" s="138">
        <v>452.5</v>
      </c>
      <c r="F28" s="138">
        <v>452.5</v>
      </c>
      <c r="G28" s="138">
        <f t="shared" si="0"/>
        <v>-36.100000000000023</v>
      </c>
      <c r="H28" s="138">
        <f t="shared" si="1"/>
        <v>-36.100000000000023</v>
      </c>
    </row>
    <row r="29" spans="1:8" ht="13.8">
      <c r="A29" s="134">
        <v>25</v>
      </c>
      <c r="B29" s="144" t="s">
        <v>322</v>
      </c>
      <c r="C29" s="136" t="s">
        <v>173</v>
      </c>
      <c r="D29" s="137">
        <v>1.8</v>
      </c>
      <c r="E29" s="138">
        <v>2.5</v>
      </c>
      <c r="F29" s="138">
        <v>2.5</v>
      </c>
      <c r="G29" s="138">
        <f t="shared" si="0"/>
        <v>-0.7</v>
      </c>
      <c r="H29" s="138">
        <f t="shared" si="1"/>
        <v>-0.7</v>
      </c>
    </row>
    <row r="30" spans="1:8" ht="16.5" customHeight="1">
      <c r="A30" s="134">
        <v>26</v>
      </c>
      <c r="B30" s="146" t="s">
        <v>323</v>
      </c>
      <c r="C30" s="136" t="s">
        <v>172</v>
      </c>
      <c r="D30" s="137">
        <v>88.4</v>
      </c>
      <c r="E30" s="138">
        <v>91</v>
      </c>
      <c r="F30" s="138">
        <v>91</v>
      </c>
      <c r="G30" s="138">
        <f t="shared" si="0"/>
        <v>-2.5999999999999943</v>
      </c>
      <c r="H30" s="138">
        <f t="shared" si="1"/>
        <v>-2.5999999999999943</v>
      </c>
    </row>
    <row r="31" spans="1:8" ht="13.8">
      <c r="A31" s="147"/>
      <c r="B31" s="148" t="s">
        <v>1</v>
      </c>
      <c r="C31" s="71"/>
      <c r="D31" s="149">
        <f>SUM(D5:D30)</f>
        <v>5825.1999999999989</v>
      </c>
      <c r="E31" s="149">
        <f>SUM(E5:E30)</f>
        <v>5553.0480000000007</v>
      </c>
      <c r="F31" s="149">
        <f>SUM(F5:F30)</f>
        <v>6173.1480000000001</v>
      </c>
      <c r="G31" s="149">
        <f>SUM(G5:G30)</f>
        <v>272.15199999999982</v>
      </c>
      <c r="H31" s="149">
        <f>SUM(H5:H30)</f>
        <v>-347.94799999999998</v>
      </c>
    </row>
    <row r="32" spans="1:8">
      <c r="B32" s="44"/>
      <c r="C32" s="44"/>
      <c r="D32" s="112"/>
    </row>
    <row r="33" spans="2:8">
      <c r="B33" s="44"/>
      <c r="C33" s="44"/>
      <c r="D33" s="112"/>
    </row>
    <row r="34" spans="2:8">
      <c r="B34" s="44"/>
      <c r="C34" s="44"/>
      <c r="F34" s="112"/>
    </row>
    <row r="35" spans="2:8">
      <c r="B35" s="44"/>
      <c r="C35" s="44"/>
    </row>
    <row r="36" spans="2:8">
      <c r="B36" s="44"/>
      <c r="C36" s="44"/>
    </row>
    <row r="37" spans="2:8">
      <c r="B37" s="44"/>
      <c r="C37" s="44"/>
    </row>
    <row r="38" spans="2:8">
      <c r="B38" s="44"/>
      <c r="C38" s="44"/>
    </row>
    <row r="39" spans="2:8">
      <c r="B39" s="44"/>
      <c r="C39" s="44"/>
    </row>
    <row r="40" spans="2:8">
      <c r="B40" s="44"/>
      <c r="C40" s="44"/>
    </row>
    <row r="41" spans="2:8">
      <c r="B41" s="44"/>
      <c r="C41" s="44"/>
    </row>
    <row r="42" spans="2:8">
      <c r="B42" s="44"/>
      <c r="C42" s="44"/>
    </row>
    <row r="43" spans="2:8">
      <c r="B43" s="44"/>
      <c r="C43" s="44"/>
      <c r="D43" s="82"/>
      <c r="E43" s="82"/>
    </row>
    <row r="44" spans="2:8">
      <c r="B44" s="44"/>
      <c r="C44" s="44"/>
      <c r="F44" s="113"/>
      <c r="G44" s="113"/>
      <c r="H44" s="113"/>
    </row>
    <row r="45" spans="2:8">
      <c r="B45" s="44"/>
      <c r="C45" s="44"/>
    </row>
    <row r="46" spans="2:8">
      <c r="B46" s="44"/>
      <c r="C46" s="44"/>
    </row>
    <row r="47" spans="2:8">
      <c r="B47" s="44"/>
      <c r="C47" s="44"/>
    </row>
    <row r="49" spans="2:2">
      <c r="B49" s="82"/>
    </row>
  </sheetData>
  <mergeCells count="8">
    <mergeCell ref="A2:H2"/>
    <mergeCell ref="A3:A4"/>
    <mergeCell ref="B3:B4"/>
    <mergeCell ref="C3:C4"/>
    <mergeCell ref="D3:D4"/>
    <mergeCell ref="E3:E4"/>
    <mergeCell ref="F3:F4"/>
    <mergeCell ref="G3:H3"/>
  </mergeCells>
  <pageMargins left="0.70866141732283472" right="0.70866141732283472" top="0.47244094488188981" bottom="0.19685039370078741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96"/>
  <sheetViews>
    <sheetView zoomScaleNormal="100" workbookViewId="0">
      <selection activeCell="W1" sqref="W1:X1"/>
    </sheetView>
  </sheetViews>
  <sheetFormatPr defaultColWidth="9" defaultRowHeight="12"/>
  <cols>
    <col min="1" max="1" width="3.6640625" style="185" customWidth="1"/>
    <col min="2" max="2" width="30.5546875" style="185" customWidth="1"/>
    <col min="3" max="4" width="8.33203125" style="185" customWidth="1"/>
    <col min="5" max="6" width="7.6640625" style="185" customWidth="1"/>
    <col min="7" max="7" width="6" style="185" customWidth="1"/>
    <col min="8" max="8" width="10.33203125" style="185" customWidth="1"/>
    <col min="9" max="9" width="7.6640625" style="185" customWidth="1"/>
    <col min="10" max="10" width="8.109375" style="185" customWidth="1"/>
    <col min="11" max="11" width="7.6640625" style="185" customWidth="1"/>
    <col min="12" max="12" width="6.33203125" style="185" customWidth="1"/>
    <col min="13" max="13" width="8.6640625" style="185" customWidth="1"/>
    <col min="14" max="14" width="10.6640625" style="185" customWidth="1"/>
    <col min="15" max="15" width="6.33203125" style="185" customWidth="1"/>
    <col min="16" max="16" width="7" style="185" customWidth="1"/>
    <col min="17" max="17" width="6.88671875" style="185" customWidth="1"/>
    <col min="18" max="18" width="7.33203125" style="185" customWidth="1"/>
    <col min="19" max="19" width="9.88671875" style="185" customWidth="1"/>
    <col min="20" max="20" width="9.33203125" style="185" customWidth="1"/>
    <col min="21" max="21" width="7.5546875" style="185" customWidth="1"/>
    <col min="22" max="22" width="6.33203125" style="185" customWidth="1"/>
    <col min="23" max="23" width="7.6640625" style="185" customWidth="1"/>
    <col min="24" max="24" width="9" style="305"/>
    <col min="25" max="256" width="9" style="185"/>
    <col min="257" max="257" width="3.6640625" style="185" customWidth="1"/>
    <col min="258" max="258" width="27.44140625" style="185" customWidth="1"/>
    <col min="259" max="260" width="8.33203125" style="185" customWidth="1"/>
    <col min="261" max="262" width="7.6640625" style="185" customWidth="1"/>
    <col min="263" max="263" width="6" style="185" customWidth="1"/>
    <col min="264" max="264" width="10.33203125" style="185" customWidth="1"/>
    <col min="265" max="265" width="7.6640625" style="185" customWidth="1"/>
    <col min="266" max="266" width="8.109375" style="185" customWidth="1"/>
    <col min="267" max="267" width="7.6640625" style="185" customWidth="1"/>
    <col min="268" max="268" width="6.33203125" style="185" customWidth="1"/>
    <col min="269" max="269" width="8.6640625" style="185" customWidth="1"/>
    <col min="270" max="270" width="10.6640625" style="185" customWidth="1"/>
    <col min="271" max="271" width="6.33203125" style="185" customWidth="1"/>
    <col min="272" max="272" width="7" style="185" customWidth="1"/>
    <col min="273" max="273" width="6" style="185" customWidth="1"/>
    <col min="274" max="274" width="7.33203125" style="185" customWidth="1"/>
    <col min="275" max="275" width="9.88671875" style="185" customWidth="1"/>
    <col min="276" max="276" width="9.33203125" style="185" customWidth="1"/>
    <col min="277" max="277" width="7.5546875" style="185" customWidth="1"/>
    <col min="278" max="278" width="6.33203125" style="185" customWidth="1"/>
    <col min="279" max="279" width="7.6640625" style="185" customWidth="1"/>
    <col min="280" max="512" width="9" style="185"/>
    <col min="513" max="513" width="3.6640625" style="185" customWidth="1"/>
    <col min="514" max="514" width="27.44140625" style="185" customWidth="1"/>
    <col min="515" max="516" width="8.33203125" style="185" customWidth="1"/>
    <col min="517" max="518" width="7.6640625" style="185" customWidth="1"/>
    <col min="519" max="519" width="6" style="185" customWidth="1"/>
    <col min="520" max="520" width="10.33203125" style="185" customWidth="1"/>
    <col min="521" max="521" width="7.6640625" style="185" customWidth="1"/>
    <col min="522" max="522" width="8.109375" style="185" customWidth="1"/>
    <col min="523" max="523" width="7.6640625" style="185" customWidth="1"/>
    <col min="524" max="524" width="6.33203125" style="185" customWidth="1"/>
    <col min="525" max="525" width="8.6640625" style="185" customWidth="1"/>
    <col min="526" max="526" width="10.6640625" style="185" customWidth="1"/>
    <col min="527" max="527" width="6.33203125" style="185" customWidth="1"/>
    <col min="528" max="528" width="7" style="185" customWidth="1"/>
    <col min="529" max="529" width="6" style="185" customWidth="1"/>
    <col min="530" max="530" width="7.33203125" style="185" customWidth="1"/>
    <col min="531" max="531" width="9.88671875" style="185" customWidth="1"/>
    <col min="532" max="532" width="9.33203125" style="185" customWidth="1"/>
    <col min="533" max="533" width="7.5546875" style="185" customWidth="1"/>
    <col min="534" max="534" width="6.33203125" style="185" customWidth="1"/>
    <col min="535" max="535" width="7.6640625" style="185" customWidth="1"/>
    <col min="536" max="768" width="9" style="185"/>
    <col min="769" max="769" width="3.6640625" style="185" customWidth="1"/>
    <col min="770" max="770" width="27.44140625" style="185" customWidth="1"/>
    <col min="771" max="772" width="8.33203125" style="185" customWidth="1"/>
    <col min="773" max="774" width="7.6640625" style="185" customWidth="1"/>
    <col min="775" max="775" width="6" style="185" customWidth="1"/>
    <col min="776" max="776" width="10.33203125" style="185" customWidth="1"/>
    <col min="777" max="777" width="7.6640625" style="185" customWidth="1"/>
    <col min="778" max="778" width="8.109375" style="185" customWidth="1"/>
    <col min="779" max="779" width="7.6640625" style="185" customWidth="1"/>
    <col min="780" max="780" width="6.33203125" style="185" customWidth="1"/>
    <col min="781" max="781" width="8.6640625" style="185" customWidth="1"/>
    <col min="782" max="782" width="10.6640625" style="185" customWidth="1"/>
    <col min="783" max="783" width="6.33203125" style="185" customWidth="1"/>
    <col min="784" max="784" width="7" style="185" customWidth="1"/>
    <col min="785" max="785" width="6" style="185" customWidth="1"/>
    <col min="786" max="786" width="7.33203125" style="185" customWidth="1"/>
    <col min="787" max="787" width="9.88671875" style="185" customWidth="1"/>
    <col min="788" max="788" width="9.33203125" style="185" customWidth="1"/>
    <col min="789" max="789" width="7.5546875" style="185" customWidth="1"/>
    <col min="790" max="790" width="6.33203125" style="185" customWidth="1"/>
    <col min="791" max="791" width="7.6640625" style="185" customWidth="1"/>
    <col min="792" max="1024" width="9" style="185"/>
    <col min="1025" max="1025" width="3.6640625" style="185" customWidth="1"/>
    <col min="1026" max="1026" width="27.44140625" style="185" customWidth="1"/>
    <col min="1027" max="1028" width="8.33203125" style="185" customWidth="1"/>
    <col min="1029" max="1030" width="7.6640625" style="185" customWidth="1"/>
    <col min="1031" max="1031" width="6" style="185" customWidth="1"/>
    <col min="1032" max="1032" width="10.33203125" style="185" customWidth="1"/>
    <col min="1033" max="1033" width="7.6640625" style="185" customWidth="1"/>
    <col min="1034" max="1034" width="8.109375" style="185" customWidth="1"/>
    <col min="1035" max="1035" width="7.6640625" style="185" customWidth="1"/>
    <col min="1036" max="1036" width="6.33203125" style="185" customWidth="1"/>
    <col min="1037" max="1037" width="8.6640625" style="185" customWidth="1"/>
    <col min="1038" max="1038" width="10.6640625" style="185" customWidth="1"/>
    <col min="1039" max="1039" width="6.33203125" style="185" customWidth="1"/>
    <col min="1040" max="1040" width="7" style="185" customWidth="1"/>
    <col min="1041" max="1041" width="6" style="185" customWidth="1"/>
    <col min="1042" max="1042" width="7.33203125" style="185" customWidth="1"/>
    <col min="1043" max="1043" width="9.88671875" style="185" customWidth="1"/>
    <col min="1044" max="1044" width="9.33203125" style="185" customWidth="1"/>
    <col min="1045" max="1045" width="7.5546875" style="185" customWidth="1"/>
    <col min="1046" max="1046" width="6.33203125" style="185" customWidth="1"/>
    <col min="1047" max="1047" width="7.6640625" style="185" customWidth="1"/>
    <col min="1048" max="1280" width="9" style="185"/>
    <col min="1281" max="1281" width="3.6640625" style="185" customWidth="1"/>
    <col min="1282" max="1282" width="27.44140625" style="185" customWidth="1"/>
    <col min="1283" max="1284" width="8.33203125" style="185" customWidth="1"/>
    <col min="1285" max="1286" width="7.6640625" style="185" customWidth="1"/>
    <col min="1287" max="1287" width="6" style="185" customWidth="1"/>
    <col min="1288" max="1288" width="10.33203125" style="185" customWidth="1"/>
    <col min="1289" max="1289" width="7.6640625" style="185" customWidth="1"/>
    <col min="1290" max="1290" width="8.109375" style="185" customWidth="1"/>
    <col min="1291" max="1291" width="7.6640625" style="185" customWidth="1"/>
    <col min="1292" max="1292" width="6.33203125" style="185" customWidth="1"/>
    <col min="1293" max="1293" width="8.6640625" style="185" customWidth="1"/>
    <col min="1294" max="1294" width="10.6640625" style="185" customWidth="1"/>
    <col min="1295" max="1295" width="6.33203125" style="185" customWidth="1"/>
    <col min="1296" max="1296" width="7" style="185" customWidth="1"/>
    <col min="1297" max="1297" width="6" style="185" customWidth="1"/>
    <col min="1298" max="1298" width="7.33203125" style="185" customWidth="1"/>
    <col min="1299" max="1299" width="9.88671875" style="185" customWidth="1"/>
    <col min="1300" max="1300" width="9.33203125" style="185" customWidth="1"/>
    <col min="1301" max="1301" width="7.5546875" style="185" customWidth="1"/>
    <col min="1302" max="1302" width="6.33203125" style="185" customWidth="1"/>
    <col min="1303" max="1303" width="7.6640625" style="185" customWidth="1"/>
    <col min="1304" max="1536" width="9" style="185"/>
    <col min="1537" max="1537" width="3.6640625" style="185" customWidth="1"/>
    <col min="1538" max="1538" width="27.44140625" style="185" customWidth="1"/>
    <col min="1539" max="1540" width="8.33203125" style="185" customWidth="1"/>
    <col min="1541" max="1542" width="7.6640625" style="185" customWidth="1"/>
    <col min="1543" max="1543" width="6" style="185" customWidth="1"/>
    <col min="1544" max="1544" width="10.33203125" style="185" customWidth="1"/>
    <col min="1545" max="1545" width="7.6640625" style="185" customWidth="1"/>
    <col min="1546" max="1546" width="8.109375" style="185" customWidth="1"/>
    <col min="1547" max="1547" width="7.6640625" style="185" customWidth="1"/>
    <col min="1548" max="1548" width="6.33203125" style="185" customWidth="1"/>
    <col min="1549" max="1549" width="8.6640625" style="185" customWidth="1"/>
    <col min="1550" max="1550" width="10.6640625" style="185" customWidth="1"/>
    <col min="1551" max="1551" width="6.33203125" style="185" customWidth="1"/>
    <col min="1552" max="1552" width="7" style="185" customWidth="1"/>
    <col min="1553" max="1553" width="6" style="185" customWidth="1"/>
    <col min="1554" max="1554" width="7.33203125" style="185" customWidth="1"/>
    <col min="1555" max="1555" width="9.88671875" style="185" customWidth="1"/>
    <col min="1556" max="1556" width="9.33203125" style="185" customWidth="1"/>
    <col min="1557" max="1557" width="7.5546875" style="185" customWidth="1"/>
    <col min="1558" max="1558" width="6.33203125" style="185" customWidth="1"/>
    <col min="1559" max="1559" width="7.6640625" style="185" customWidth="1"/>
    <col min="1560" max="1792" width="9" style="185"/>
    <col min="1793" max="1793" width="3.6640625" style="185" customWidth="1"/>
    <col min="1794" max="1794" width="27.44140625" style="185" customWidth="1"/>
    <col min="1795" max="1796" width="8.33203125" style="185" customWidth="1"/>
    <col min="1797" max="1798" width="7.6640625" style="185" customWidth="1"/>
    <col min="1799" max="1799" width="6" style="185" customWidth="1"/>
    <col min="1800" max="1800" width="10.33203125" style="185" customWidth="1"/>
    <col min="1801" max="1801" width="7.6640625" style="185" customWidth="1"/>
    <col min="1802" max="1802" width="8.109375" style="185" customWidth="1"/>
    <col min="1803" max="1803" width="7.6640625" style="185" customWidth="1"/>
    <col min="1804" max="1804" width="6.33203125" style="185" customWidth="1"/>
    <col min="1805" max="1805" width="8.6640625" style="185" customWidth="1"/>
    <col min="1806" max="1806" width="10.6640625" style="185" customWidth="1"/>
    <col min="1807" max="1807" width="6.33203125" style="185" customWidth="1"/>
    <col min="1808" max="1808" width="7" style="185" customWidth="1"/>
    <col min="1809" max="1809" width="6" style="185" customWidth="1"/>
    <col min="1810" max="1810" width="7.33203125" style="185" customWidth="1"/>
    <col min="1811" max="1811" width="9.88671875" style="185" customWidth="1"/>
    <col min="1812" max="1812" width="9.33203125" style="185" customWidth="1"/>
    <col min="1813" max="1813" width="7.5546875" style="185" customWidth="1"/>
    <col min="1814" max="1814" width="6.33203125" style="185" customWidth="1"/>
    <col min="1815" max="1815" width="7.6640625" style="185" customWidth="1"/>
    <col min="1816" max="2048" width="9" style="185"/>
    <col min="2049" max="2049" width="3.6640625" style="185" customWidth="1"/>
    <col min="2050" max="2050" width="27.44140625" style="185" customWidth="1"/>
    <col min="2051" max="2052" width="8.33203125" style="185" customWidth="1"/>
    <col min="2053" max="2054" width="7.6640625" style="185" customWidth="1"/>
    <col min="2055" max="2055" width="6" style="185" customWidth="1"/>
    <col min="2056" max="2056" width="10.33203125" style="185" customWidth="1"/>
    <col min="2057" max="2057" width="7.6640625" style="185" customWidth="1"/>
    <col min="2058" max="2058" width="8.109375" style="185" customWidth="1"/>
    <col min="2059" max="2059" width="7.6640625" style="185" customWidth="1"/>
    <col min="2060" max="2060" width="6.33203125" style="185" customWidth="1"/>
    <col min="2061" max="2061" width="8.6640625" style="185" customWidth="1"/>
    <col min="2062" max="2062" width="10.6640625" style="185" customWidth="1"/>
    <col min="2063" max="2063" width="6.33203125" style="185" customWidth="1"/>
    <col min="2064" max="2064" width="7" style="185" customWidth="1"/>
    <col min="2065" max="2065" width="6" style="185" customWidth="1"/>
    <col min="2066" max="2066" width="7.33203125" style="185" customWidth="1"/>
    <col min="2067" max="2067" width="9.88671875" style="185" customWidth="1"/>
    <col min="2068" max="2068" width="9.33203125" style="185" customWidth="1"/>
    <col min="2069" max="2069" width="7.5546875" style="185" customWidth="1"/>
    <col min="2070" max="2070" width="6.33203125" style="185" customWidth="1"/>
    <col min="2071" max="2071" width="7.6640625" style="185" customWidth="1"/>
    <col min="2072" max="2304" width="9" style="185"/>
    <col min="2305" max="2305" width="3.6640625" style="185" customWidth="1"/>
    <col min="2306" max="2306" width="27.44140625" style="185" customWidth="1"/>
    <col min="2307" max="2308" width="8.33203125" style="185" customWidth="1"/>
    <col min="2309" max="2310" width="7.6640625" style="185" customWidth="1"/>
    <col min="2311" max="2311" width="6" style="185" customWidth="1"/>
    <col min="2312" max="2312" width="10.33203125" style="185" customWidth="1"/>
    <col min="2313" max="2313" width="7.6640625" style="185" customWidth="1"/>
    <col min="2314" max="2314" width="8.109375" style="185" customWidth="1"/>
    <col min="2315" max="2315" width="7.6640625" style="185" customWidth="1"/>
    <col min="2316" max="2316" width="6.33203125" style="185" customWidth="1"/>
    <col min="2317" max="2317" width="8.6640625" style="185" customWidth="1"/>
    <col min="2318" max="2318" width="10.6640625" style="185" customWidth="1"/>
    <col min="2319" max="2319" width="6.33203125" style="185" customWidth="1"/>
    <col min="2320" max="2320" width="7" style="185" customWidth="1"/>
    <col min="2321" max="2321" width="6" style="185" customWidth="1"/>
    <col min="2322" max="2322" width="7.33203125" style="185" customWidth="1"/>
    <col min="2323" max="2323" width="9.88671875" style="185" customWidth="1"/>
    <col min="2324" max="2324" width="9.33203125" style="185" customWidth="1"/>
    <col min="2325" max="2325" width="7.5546875" style="185" customWidth="1"/>
    <col min="2326" max="2326" width="6.33203125" style="185" customWidth="1"/>
    <col min="2327" max="2327" width="7.6640625" style="185" customWidth="1"/>
    <col min="2328" max="2560" width="9" style="185"/>
    <col min="2561" max="2561" width="3.6640625" style="185" customWidth="1"/>
    <col min="2562" max="2562" width="27.44140625" style="185" customWidth="1"/>
    <col min="2563" max="2564" width="8.33203125" style="185" customWidth="1"/>
    <col min="2565" max="2566" width="7.6640625" style="185" customWidth="1"/>
    <col min="2567" max="2567" width="6" style="185" customWidth="1"/>
    <col min="2568" max="2568" width="10.33203125" style="185" customWidth="1"/>
    <col min="2569" max="2569" width="7.6640625" style="185" customWidth="1"/>
    <col min="2570" max="2570" width="8.109375" style="185" customWidth="1"/>
    <col min="2571" max="2571" width="7.6640625" style="185" customWidth="1"/>
    <col min="2572" max="2572" width="6.33203125" style="185" customWidth="1"/>
    <col min="2573" max="2573" width="8.6640625" style="185" customWidth="1"/>
    <col min="2574" max="2574" width="10.6640625" style="185" customWidth="1"/>
    <col min="2575" max="2575" width="6.33203125" style="185" customWidth="1"/>
    <col min="2576" max="2576" width="7" style="185" customWidth="1"/>
    <col min="2577" max="2577" width="6" style="185" customWidth="1"/>
    <col min="2578" max="2578" width="7.33203125" style="185" customWidth="1"/>
    <col min="2579" max="2579" width="9.88671875" style="185" customWidth="1"/>
    <col min="2580" max="2580" width="9.33203125" style="185" customWidth="1"/>
    <col min="2581" max="2581" width="7.5546875" style="185" customWidth="1"/>
    <col min="2582" max="2582" width="6.33203125" style="185" customWidth="1"/>
    <col min="2583" max="2583" width="7.6640625" style="185" customWidth="1"/>
    <col min="2584" max="2816" width="9" style="185"/>
    <col min="2817" max="2817" width="3.6640625" style="185" customWidth="1"/>
    <col min="2818" max="2818" width="27.44140625" style="185" customWidth="1"/>
    <col min="2819" max="2820" width="8.33203125" style="185" customWidth="1"/>
    <col min="2821" max="2822" width="7.6640625" style="185" customWidth="1"/>
    <col min="2823" max="2823" width="6" style="185" customWidth="1"/>
    <col min="2824" max="2824" width="10.33203125" style="185" customWidth="1"/>
    <col min="2825" max="2825" width="7.6640625" style="185" customWidth="1"/>
    <col min="2826" max="2826" width="8.109375" style="185" customWidth="1"/>
    <col min="2827" max="2827" width="7.6640625" style="185" customWidth="1"/>
    <col min="2828" max="2828" width="6.33203125" style="185" customWidth="1"/>
    <col min="2829" max="2829" width="8.6640625" style="185" customWidth="1"/>
    <col min="2830" max="2830" width="10.6640625" style="185" customWidth="1"/>
    <col min="2831" max="2831" width="6.33203125" style="185" customWidth="1"/>
    <col min="2832" max="2832" width="7" style="185" customWidth="1"/>
    <col min="2833" max="2833" width="6" style="185" customWidth="1"/>
    <col min="2834" max="2834" width="7.33203125" style="185" customWidth="1"/>
    <col min="2835" max="2835" width="9.88671875" style="185" customWidth="1"/>
    <col min="2836" max="2836" width="9.33203125" style="185" customWidth="1"/>
    <col min="2837" max="2837" width="7.5546875" style="185" customWidth="1"/>
    <col min="2838" max="2838" width="6.33203125" style="185" customWidth="1"/>
    <col min="2839" max="2839" width="7.6640625" style="185" customWidth="1"/>
    <col min="2840" max="3072" width="9" style="185"/>
    <col min="3073" max="3073" width="3.6640625" style="185" customWidth="1"/>
    <col min="3074" max="3074" width="27.44140625" style="185" customWidth="1"/>
    <col min="3075" max="3076" width="8.33203125" style="185" customWidth="1"/>
    <col min="3077" max="3078" width="7.6640625" style="185" customWidth="1"/>
    <col min="3079" max="3079" width="6" style="185" customWidth="1"/>
    <col min="3080" max="3080" width="10.33203125" style="185" customWidth="1"/>
    <col min="3081" max="3081" width="7.6640625" style="185" customWidth="1"/>
    <col min="3082" max="3082" width="8.109375" style="185" customWidth="1"/>
    <col min="3083" max="3083" width="7.6640625" style="185" customWidth="1"/>
    <col min="3084" max="3084" width="6.33203125" style="185" customWidth="1"/>
    <col min="3085" max="3085" width="8.6640625" style="185" customWidth="1"/>
    <col min="3086" max="3086" width="10.6640625" style="185" customWidth="1"/>
    <col min="3087" max="3087" width="6.33203125" style="185" customWidth="1"/>
    <col min="3088" max="3088" width="7" style="185" customWidth="1"/>
    <col min="3089" max="3089" width="6" style="185" customWidth="1"/>
    <col min="3090" max="3090" width="7.33203125" style="185" customWidth="1"/>
    <col min="3091" max="3091" width="9.88671875" style="185" customWidth="1"/>
    <col min="3092" max="3092" width="9.33203125" style="185" customWidth="1"/>
    <col min="3093" max="3093" width="7.5546875" style="185" customWidth="1"/>
    <col min="3094" max="3094" width="6.33203125" style="185" customWidth="1"/>
    <col min="3095" max="3095" width="7.6640625" style="185" customWidth="1"/>
    <col min="3096" max="3328" width="9" style="185"/>
    <col min="3329" max="3329" width="3.6640625" style="185" customWidth="1"/>
    <col min="3330" max="3330" width="27.44140625" style="185" customWidth="1"/>
    <col min="3331" max="3332" width="8.33203125" style="185" customWidth="1"/>
    <col min="3333" max="3334" width="7.6640625" style="185" customWidth="1"/>
    <col min="3335" max="3335" width="6" style="185" customWidth="1"/>
    <col min="3336" max="3336" width="10.33203125" style="185" customWidth="1"/>
    <col min="3337" max="3337" width="7.6640625" style="185" customWidth="1"/>
    <col min="3338" max="3338" width="8.109375" style="185" customWidth="1"/>
    <col min="3339" max="3339" width="7.6640625" style="185" customWidth="1"/>
    <col min="3340" max="3340" width="6.33203125" style="185" customWidth="1"/>
    <col min="3341" max="3341" width="8.6640625" style="185" customWidth="1"/>
    <col min="3342" max="3342" width="10.6640625" style="185" customWidth="1"/>
    <col min="3343" max="3343" width="6.33203125" style="185" customWidth="1"/>
    <col min="3344" max="3344" width="7" style="185" customWidth="1"/>
    <col min="3345" max="3345" width="6" style="185" customWidth="1"/>
    <col min="3346" max="3346" width="7.33203125" style="185" customWidth="1"/>
    <col min="3347" max="3347" width="9.88671875" style="185" customWidth="1"/>
    <col min="3348" max="3348" width="9.33203125" style="185" customWidth="1"/>
    <col min="3349" max="3349" width="7.5546875" style="185" customWidth="1"/>
    <col min="3350" max="3350" width="6.33203125" style="185" customWidth="1"/>
    <col min="3351" max="3351" width="7.6640625" style="185" customWidth="1"/>
    <col min="3352" max="3584" width="9" style="185"/>
    <col min="3585" max="3585" width="3.6640625" style="185" customWidth="1"/>
    <col min="3586" max="3586" width="27.44140625" style="185" customWidth="1"/>
    <col min="3587" max="3588" width="8.33203125" style="185" customWidth="1"/>
    <col min="3589" max="3590" width="7.6640625" style="185" customWidth="1"/>
    <col min="3591" max="3591" width="6" style="185" customWidth="1"/>
    <col min="3592" max="3592" width="10.33203125" style="185" customWidth="1"/>
    <col min="3593" max="3593" width="7.6640625" style="185" customWidth="1"/>
    <col min="3594" max="3594" width="8.109375" style="185" customWidth="1"/>
    <col min="3595" max="3595" width="7.6640625" style="185" customWidth="1"/>
    <col min="3596" max="3596" width="6.33203125" style="185" customWidth="1"/>
    <col min="3597" max="3597" width="8.6640625" style="185" customWidth="1"/>
    <col min="3598" max="3598" width="10.6640625" style="185" customWidth="1"/>
    <col min="3599" max="3599" width="6.33203125" style="185" customWidth="1"/>
    <col min="3600" max="3600" width="7" style="185" customWidth="1"/>
    <col min="3601" max="3601" width="6" style="185" customWidth="1"/>
    <col min="3602" max="3602" width="7.33203125" style="185" customWidth="1"/>
    <col min="3603" max="3603" width="9.88671875" style="185" customWidth="1"/>
    <col min="3604" max="3604" width="9.33203125" style="185" customWidth="1"/>
    <col min="3605" max="3605" width="7.5546875" style="185" customWidth="1"/>
    <col min="3606" max="3606" width="6.33203125" style="185" customWidth="1"/>
    <col min="3607" max="3607" width="7.6640625" style="185" customWidth="1"/>
    <col min="3608" max="3840" width="9" style="185"/>
    <col min="3841" max="3841" width="3.6640625" style="185" customWidth="1"/>
    <col min="3842" max="3842" width="27.44140625" style="185" customWidth="1"/>
    <col min="3843" max="3844" width="8.33203125" style="185" customWidth="1"/>
    <col min="3845" max="3846" width="7.6640625" style="185" customWidth="1"/>
    <col min="3847" max="3847" width="6" style="185" customWidth="1"/>
    <col min="3848" max="3848" width="10.33203125" style="185" customWidth="1"/>
    <col min="3849" max="3849" width="7.6640625" style="185" customWidth="1"/>
    <col min="3850" max="3850" width="8.109375" style="185" customWidth="1"/>
    <col min="3851" max="3851" width="7.6640625" style="185" customWidth="1"/>
    <col min="3852" max="3852" width="6.33203125" style="185" customWidth="1"/>
    <col min="3853" max="3853" width="8.6640625" style="185" customWidth="1"/>
    <col min="3854" max="3854" width="10.6640625" style="185" customWidth="1"/>
    <col min="3855" max="3855" width="6.33203125" style="185" customWidth="1"/>
    <col min="3856" max="3856" width="7" style="185" customWidth="1"/>
    <col min="3857" max="3857" width="6" style="185" customWidth="1"/>
    <col min="3858" max="3858" width="7.33203125" style="185" customWidth="1"/>
    <col min="3859" max="3859" width="9.88671875" style="185" customWidth="1"/>
    <col min="3860" max="3860" width="9.33203125" style="185" customWidth="1"/>
    <col min="3861" max="3861" width="7.5546875" style="185" customWidth="1"/>
    <col min="3862" max="3862" width="6.33203125" style="185" customWidth="1"/>
    <col min="3863" max="3863" width="7.6640625" style="185" customWidth="1"/>
    <col min="3864" max="4096" width="9" style="185"/>
    <col min="4097" max="4097" width="3.6640625" style="185" customWidth="1"/>
    <col min="4098" max="4098" width="27.44140625" style="185" customWidth="1"/>
    <col min="4099" max="4100" width="8.33203125" style="185" customWidth="1"/>
    <col min="4101" max="4102" width="7.6640625" style="185" customWidth="1"/>
    <col min="4103" max="4103" width="6" style="185" customWidth="1"/>
    <col min="4104" max="4104" width="10.33203125" style="185" customWidth="1"/>
    <col min="4105" max="4105" width="7.6640625" style="185" customWidth="1"/>
    <col min="4106" max="4106" width="8.109375" style="185" customWidth="1"/>
    <col min="4107" max="4107" width="7.6640625" style="185" customWidth="1"/>
    <col min="4108" max="4108" width="6.33203125" style="185" customWidth="1"/>
    <col min="4109" max="4109" width="8.6640625" style="185" customWidth="1"/>
    <col min="4110" max="4110" width="10.6640625" style="185" customWidth="1"/>
    <col min="4111" max="4111" width="6.33203125" style="185" customWidth="1"/>
    <col min="4112" max="4112" width="7" style="185" customWidth="1"/>
    <col min="4113" max="4113" width="6" style="185" customWidth="1"/>
    <col min="4114" max="4114" width="7.33203125" style="185" customWidth="1"/>
    <col min="4115" max="4115" width="9.88671875" style="185" customWidth="1"/>
    <col min="4116" max="4116" width="9.33203125" style="185" customWidth="1"/>
    <col min="4117" max="4117" width="7.5546875" style="185" customWidth="1"/>
    <col min="4118" max="4118" width="6.33203125" style="185" customWidth="1"/>
    <col min="4119" max="4119" width="7.6640625" style="185" customWidth="1"/>
    <col min="4120" max="4352" width="9" style="185"/>
    <col min="4353" max="4353" width="3.6640625" style="185" customWidth="1"/>
    <col min="4354" max="4354" width="27.44140625" style="185" customWidth="1"/>
    <col min="4355" max="4356" width="8.33203125" style="185" customWidth="1"/>
    <col min="4357" max="4358" width="7.6640625" style="185" customWidth="1"/>
    <col min="4359" max="4359" width="6" style="185" customWidth="1"/>
    <col min="4360" max="4360" width="10.33203125" style="185" customWidth="1"/>
    <col min="4361" max="4361" width="7.6640625" style="185" customWidth="1"/>
    <col min="4362" max="4362" width="8.109375" style="185" customWidth="1"/>
    <col min="4363" max="4363" width="7.6640625" style="185" customWidth="1"/>
    <col min="4364" max="4364" width="6.33203125" style="185" customWidth="1"/>
    <col min="4365" max="4365" width="8.6640625" style="185" customWidth="1"/>
    <col min="4366" max="4366" width="10.6640625" style="185" customWidth="1"/>
    <col min="4367" max="4367" width="6.33203125" style="185" customWidth="1"/>
    <col min="4368" max="4368" width="7" style="185" customWidth="1"/>
    <col min="4369" max="4369" width="6" style="185" customWidth="1"/>
    <col min="4370" max="4370" width="7.33203125" style="185" customWidth="1"/>
    <col min="4371" max="4371" width="9.88671875" style="185" customWidth="1"/>
    <col min="4372" max="4372" width="9.33203125" style="185" customWidth="1"/>
    <col min="4373" max="4373" width="7.5546875" style="185" customWidth="1"/>
    <col min="4374" max="4374" width="6.33203125" style="185" customWidth="1"/>
    <col min="4375" max="4375" width="7.6640625" style="185" customWidth="1"/>
    <col min="4376" max="4608" width="9" style="185"/>
    <col min="4609" max="4609" width="3.6640625" style="185" customWidth="1"/>
    <col min="4610" max="4610" width="27.44140625" style="185" customWidth="1"/>
    <col min="4611" max="4612" width="8.33203125" style="185" customWidth="1"/>
    <col min="4613" max="4614" width="7.6640625" style="185" customWidth="1"/>
    <col min="4615" max="4615" width="6" style="185" customWidth="1"/>
    <col min="4616" max="4616" width="10.33203125" style="185" customWidth="1"/>
    <col min="4617" max="4617" width="7.6640625" style="185" customWidth="1"/>
    <col min="4618" max="4618" width="8.109375" style="185" customWidth="1"/>
    <col min="4619" max="4619" width="7.6640625" style="185" customWidth="1"/>
    <col min="4620" max="4620" width="6.33203125" style="185" customWidth="1"/>
    <col min="4621" max="4621" width="8.6640625" style="185" customWidth="1"/>
    <col min="4622" max="4622" width="10.6640625" style="185" customWidth="1"/>
    <col min="4623" max="4623" width="6.33203125" style="185" customWidth="1"/>
    <col min="4624" max="4624" width="7" style="185" customWidth="1"/>
    <col min="4625" max="4625" width="6" style="185" customWidth="1"/>
    <col min="4626" max="4626" width="7.33203125" style="185" customWidth="1"/>
    <col min="4627" max="4627" width="9.88671875" style="185" customWidth="1"/>
    <col min="4628" max="4628" width="9.33203125" style="185" customWidth="1"/>
    <col min="4629" max="4629" width="7.5546875" style="185" customWidth="1"/>
    <col min="4630" max="4630" width="6.33203125" style="185" customWidth="1"/>
    <col min="4631" max="4631" width="7.6640625" style="185" customWidth="1"/>
    <col min="4632" max="4864" width="9" style="185"/>
    <col min="4865" max="4865" width="3.6640625" style="185" customWidth="1"/>
    <col min="4866" max="4866" width="27.44140625" style="185" customWidth="1"/>
    <col min="4867" max="4868" width="8.33203125" style="185" customWidth="1"/>
    <col min="4869" max="4870" width="7.6640625" style="185" customWidth="1"/>
    <col min="4871" max="4871" width="6" style="185" customWidth="1"/>
    <col min="4872" max="4872" width="10.33203125" style="185" customWidth="1"/>
    <col min="4873" max="4873" width="7.6640625" style="185" customWidth="1"/>
    <col min="4874" max="4874" width="8.109375" style="185" customWidth="1"/>
    <col min="4875" max="4875" width="7.6640625" style="185" customWidth="1"/>
    <col min="4876" max="4876" width="6.33203125" style="185" customWidth="1"/>
    <col min="4877" max="4877" width="8.6640625" style="185" customWidth="1"/>
    <col min="4878" max="4878" width="10.6640625" style="185" customWidth="1"/>
    <col min="4879" max="4879" width="6.33203125" style="185" customWidth="1"/>
    <col min="4880" max="4880" width="7" style="185" customWidth="1"/>
    <col min="4881" max="4881" width="6" style="185" customWidth="1"/>
    <col min="4882" max="4882" width="7.33203125" style="185" customWidth="1"/>
    <col min="4883" max="4883" width="9.88671875" style="185" customWidth="1"/>
    <col min="4884" max="4884" width="9.33203125" style="185" customWidth="1"/>
    <col min="4885" max="4885" width="7.5546875" style="185" customWidth="1"/>
    <col min="4886" max="4886" width="6.33203125" style="185" customWidth="1"/>
    <col min="4887" max="4887" width="7.6640625" style="185" customWidth="1"/>
    <col min="4888" max="5120" width="9" style="185"/>
    <col min="5121" max="5121" width="3.6640625" style="185" customWidth="1"/>
    <col min="5122" max="5122" width="27.44140625" style="185" customWidth="1"/>
    <col min="5123" max="5124" width="8.33203125" style="185" customWidth="1"/>
    <col min="5125" max="5126" width="7.6640625" style="185" customWidth="1"/>
    <col min="5127" max="5127" width="6" style="185" customWidth="1"/>
    <col min="5128" max="5128" width="10.33203125" style="185" customWidth="1"/>
    <col min="5129" max="5129" width="7.6640625" style="185" customWidth="1"/>
    <col min="5130" max="5130" width="8.109375" style="185" customWidth="1"/>
    <col min="5131" max="5131" width="7.6640625" style="185" customWidth="1"/>
    <col min="5132" max="5132" width="6.33203125" style="185" customWidth="1"/>
    <col min="5133" max="5133" width="8.6640625" style="185" customWidth="1"/>
    <col min="5134" max="5134" width="10.6640625" style="185" customWidth="1"/>
    <col min="5135" max="5135" width="6.33203125" style="185" customWidth="1"/>
    <col min="5136" max="5136" width="7" style="185" customWidth="1"/>
    <col min="5137" max="5137" width="6" style="185" customWidth="1"/>
    <col min="5138" max="5138" width="7.33203125" style="185" customWidth="1"/>
    <col min="5139" max="5139" width="9.88671875" style="185" customWidth="1"/>
    <col min="5140" max="5140" width="9.33203125" style="185" customWidth="1"/>
    <col min="5141" max="5141" width="7.5546875" style="185" customWidth="1"/>
    <col min="5142" max="5142" width="6.33203125" style="185" customWidth="1"/>
    <col min="5143" max="5143" width="7.6640625" style="185" customWidth="1"/>
    <col min="5144" max="5376" width="9" style="185"/>
    <col min="5377" max="5377" width="3.6640625" style="185" customWidth="1"/>
    <col min="5378" max="5378" width="27.44140625" style="185" customWidth="1"/>
    <col min="5379" max="5380" width="8.33203125" style="185" customWidth="1"/>
    <col min="5381" max="5382" width="7.6640625" style="185" customWidth="1"/>
    <col min="5383" max="5383" width="6" style="185" customWidth="1"/>
    <col min="5384" max="5384" width="10.33203125" style="185" customWidth="1"/>
    <col min="5385" max="5385" width="7.6640625" style="185" customWidth="1"/>
    <col min="5386" max="5386" width="8.109375" style="185" customWidth="1"/>
    <col min="5387" max="5387" width="7.6640625" style="185" customWidth="1"/>
    <col min="5388" max="5388" width="6.33203125" style="185" customWidth="1"/>
    <col min="5389" max="5389" width="8.6640625" style="185" customWidth="1"/>
    <col min="5390" max="5390" width="10.6640625" style="185" customWidth="1"/>
    <col min="5391" max="5391" width="6.33203125" style="185" customWidth="1"/>
    <col min="5392" max="5392" width="7" style="185" customWidth="1"/>
    <col min="5393" max="5393" width="6" style="185" customWidth="1"/>
    <col min="5394" max="5394" width="7.33203125" style="185" customWidth="1"/>
    <col min="5395" max="5395" width="9.88671875" style="185" customWidth="1"/>
    <col min="5396" max="5396" width="9.33203125" style="185" customWidth="1"/>
    <col min="5397" max="5397" width="7.5546875" style="185" customWidth="1"/>
    <col min="5398" max="5398" width="6.33203125" style="185" customWidth="1"/>
    <col min="5399" max="5399" width="7.6640625" style="185" customWidth="1"/>
    <col min="5400" max="5632" width="9" style="185"/>
    <col min="5633" max="5633" width="3.6640625" style="185" customWidth="1"/>
    <col min="5634" max="5634" width="27.44140625" style="185" customWidth="1"/>
    <col min="5635" max="5636" width="8.33203125" style="185" customWidth="1"/>
    <col min="5637" max="5638" width="7.6640625" style="185" customWidth="1"/>
    <col min="5639" max="5639" width="6" style="185" customWidth="1"/>
    <col min="5640" max="5640" width="10.33203125" style="185" customWidth="1"/>
    <col min="5641" max="5641" width="7.6640625" style="185" customWidth="1"/>
    <col min="5642" max="5642" width="8.109375" style="185" customWidth="1"/>
    <col min="5643" max="5643" width="7.6640625" style="185" customWidth="1"/>
    <col min="5644" max="5644" width="6.33203125" style="185" customWidth="1"/>
    <col min="5645" max="5645" width="8.6640625" style="185" customWidth="1"/>
    <col min="5646" max="5646" width="10.6640625" style="185" customWidth="1"/>
    <col min="5647" max="5647" width="6.33203125" style="185" customWidth="1"/>
    <col min="5648" max="5648" width="7" style="185" customWidth="1"/>
    <col min="5649" max="5649" width="6" style="185" customWidth="1"/>
    <col min="5650" max="5650" width="7.33203125" style="185" customWidth="1"/>
    <col min="5651" max="5651" width="9.88671875" style="185" customWidth="1"/>
    <col min="5652" max="5652" width="9.33203125" style="185" customWidth="1"/>
    <col min="5653" max="5653" width="7.5546875" style="185" customWidth="1"/>
    <col min="5654" max="5654" width="6.33203125" style="185" customWidth="1"/>
    <col min="5655" max="5655" width="7.6640625" style="185" customWidth="1"/>
    <col min="5656" max="5888" width="9" style="185"/>
    <col min="5889" max="5889" width="3.6640625" style="185" customWidth="1"/>
    <col min="5890" max="5890" width="27.44140625" style="185" customWidth="1"/>
    <col min="5891" max="5892" width="8.33203125" style="185" customWidth="1"/>
    <col min="5893" max="5894" width="7.6640625" style="185" customWidth="1"/>
    <col min="5895" max="5895" width="6" style="185" customWidth="1"/>
    <col min="5896" max="5896" width="10.33203125" style="185" customWidth="1"/>
    <col min="5897" max="5897" width="7.6640625" style="185" customWidth="1"/>
    <col min="5898" max="5898" width="8.109375" style="185" customWidth="1"/>
    <col min="5899" max="5899" width="7.6640625" style="185" customWidth="1"/>
    <col min="5900" max="5900" width="6.33203125" style="185" customWidth="1"/>
    <col min="5901" max="5901" width="8.6640625" style="185" customWidth="1"/>
    <col min="5902" max="5902" width="10.6640625" style="185" customWidth="1"/>
    <col min="5903" max="5903" width="6.33203125" style="185" customWidth="1"/>
    <col min="5904" max="5904" width="7" style="185" customWidth="1"/>
    <col min="5905" max="5905" width="6" style="185" customWidth="1"/>
    <col min="5906" max="5906" width="7.33203125" style="185" customWidth="1"/>
    <col min="5907" max="5907" width="9.88671875" style="185" customWidth="1"/>
    <col min="5908" max="5908" width="9.33203125" style="185" customWidth="1"/>
    <col min="5909" max="5909" width="7.5546875" style="185" customWidth="1"/>
    <col min="5910" max="5910" width="6.33203125" style="185" customWidth="1"/>
    <col min="5911" max="5911" width="7.6640625" style="185" customWidth="1"/>
    <col min="5912" max="6144" width="9" style="185"/>
    <col min="6145" max="6145" width="3.6640625" style="185" customWidth="1"/>
    <col min="6146" max="6146" width="27.44140625" style="185" customWidth="1"/>
    <col min="6147" max="6148" width="8.33203125" style="185" customWidth="1"/>
    <col min="6149" max="6150" width="7.6640625" style="185" customWidth="1"/>
    <col min="6151" max="6151" width="6" style="185" customWidth="1"/>
    <col min="6152" max="6152" width="10.33203125" style="185" customWidth="1"/>
    <col min="6153" max="6153" width="7.6640625" style="185" customWidth="1"/>
    <col min="6154" max="6154" width="8.109375" style="185" customWidth="1"/>
    <col min="6155" max="6155" width="7.6640625" style="185" customWidth="1"/>
    <col min="6156" max="6156" width="6.33203125" style="185" customWidth="1"/>
    <col min="6157" max="6157" width="8.6640625" style="185" customWidth="1"/>
    <col min="6158" max="6158" width="10.6640625" style="185" customWidth="1"/>
    <col min="6159" max="6159" width="6.33203125" style="185" customWidth="1"/>
    <col min="6160" max="6160" width="7" style="185" customWidth="1"/>
    <col min="6161" max="6161" width="6" style="185" customWidth="1"/>
    <col min="6162" max="6162" width="7.33203125" style="185" customWidth="1"/>
    <col min="6163" max="6163" width="9.88671875" style="185" customWidth="1"/>
    <col min="6164" max="6164" width="9.33203125" style="185" customWidth="1"/>
    <col min="6165" max="6165" width="7.5546875" style="185" customWidth="1"/>
    <col min="6166" max="6166" width="6.33203125" style="185" customWidth="1"/>
    <col min="6167" max="6167" width="7.6640625" style="185" customWidth="1"/>
    <col min="6168" max="6400" width="9" style="185"/>
    <col min="6401" max="6401" width="3.6640625" style="185" customWidth="1"/>
    <col min="6402" max="6402" width="27.44140625" style="185" customWidth="1"/>
    <col min="6403" max="6404" width="8.33203125" style="185" customWidth="1"/>
    <col min="6405" max="6406" width="7.6640625" style="185" customWidth="1"/>
    <col min="6407" max="6407" width="6" style="185" customWidth="1"/>
    <col min="6408" max="6408" width="10.33203125" style="185" customWidth="1"/>
    <col min="6409" max="6409" width="7.6640625" style="185" customWidth="1"/>
    <col min="6410" max="6410" width="8.109375" style="185" customWidth="1"/>
    <col min="6411" max="6411" width="7.6640625" style="185" customWidth="1"/>
    <col min="6412" max="6412" width="6.33203125" style="185" customWidth="1"/>
    <col min="6413" max="6413" width="8.6640625" style="185" customWidth="1"/>
    <col min="6414" max="6414" width="10.6640625" style="185" customWidth="1"/>
    <col min="6415" max="6415" width="6.33203125" style="185" customWidth="1"/>
    <col min="6416" max="6416" width="7" style="185" customWidth="1"/>
    <col min="6417" max="6417" width="6" style="185" customWidth="1"/>
    <col min="6418" max="6418" width="7.33203125" style="185" customWidth="1"/>
    <col min="6419" max="6419" width="9.88671875" style="185" customWidth="1"/>
    <col min="6420" max="6420" width="9.33203125" style="185" customWidth="1"/>
    <col min="6421" max="6421" width="7.5546875" style="185" customWidth="1"/>
    <col min="6422" max="6422" width="6.33203125" style="185" customWidth="1"/>
    <col min="6423" max="6423" width="7.6640625" style="185" customWidth="1"/>
    <col min="6424" max="6656" width="9" style="185"/>
    <col min="6657" max="6657" width="3.6640625" style="185" customWidth="1"/>
    <col min="6658" max="6658" width="27.44140625" style="185" customWidth="1"/>
    <col min="6659" max="6660" width="8.33203125" style="185" customWidth="1"/>
    <col min="6661" max="6662" width="7.6640625" style="185" customWidth="1"/>
    <col min="6663" max="6663" width="6" style="185" customWidth="1"/>
    <col min="6664" max="6664" width="10.33203125" style="185" customWidth="1"/>
    <col min="6665" max="6665" width="7.6640625" style="185" customWidth="1"/>
    <col min="6666" max="6666" width="8.109375" style="185" customWidth="1"/>
    <col min="6667" max="6667" width="7.6640625" style="185" customWidth="1"/>
    <col min="6668" max="6668" width="6.33203125" style="185" customWidth="1"/>
    <col min="6669" max="6669" width="8.6640625" style="185" customWidth="1"/>
    <col min="6670" max="6670" width="10.6640625" style="185" customWidth="1"/>
    <col min="6671" max="6671" width="6.33203125" style="185" customWidth="1"/>
    <col min="6672" max="6672" width="7" style="185" customWidth="1"/>
    <col min="6673" max="6673" width="6" style="185" customWidth="1"/>
    <col min="6674" max="6674" width="7.33203125" style="185" customWidth="1"/>
    <col min="6675" max="6675" width="9.88671875" style="185" customWidth="1"/>
    <col min="6676" max="6676" width="9.33203125" style="185" customWidth="1"/>
    <col min="6677" max="6677" width="7.5546875" style="185" customWidth="1"/>
    <col min="6678" max="6678" width="6.33203125" style="185" customWidth="1"/>
    <col min="6679" max="6679" width="7.6640625" style="185" customWidth="1"/>
    <col min="6680" max="6912" width="9" style="185"/>
    <col min="6913" max="6913" width="3.6640625" style="185" customWidth="1"/>
    <col min="6914" max="6914" width="27.44140625" style="185" customWidth="1"/>
    <col min="6915" max="6916" width="8.33203125" style="185" customWidth="1"/>
    <col min="6917" max="6918" width="7.6640625" style="185" customWidth="1"/>
    <col min="6919" max="6919" width="6" style="185" customWidth="1"/>
    <col min="6920" max="6920" width="10.33203125" style="185" customWidth="1"/>
    <col min="6921" max="6921" width="7.6640625" style="185" customWidth="1"/>
    <col min="6922" max="6922" width="8.109375" style="185" customWidth="1"/>
    <col min="6923" max="6923" width="7.6640625" style="185" customWidth="1"/>
    <col min="6924" max="6924" width="6.33203125" style="185" customWidth="1"/>
    <col min="6925" max="6925" width="8.6640625" style="185" customWidth="1"/>
    <col min="6926" max="6926" width="10.6640625" style="185" customWidth="1"/>
    <col min="6927" max="6927" width="6.33203125" style="185" customWidth="1"/>
    <col min="6928" max="6928" width="7" style="185" customWidth="1"/>
    <col min="6929" max="6929" width="6" style="185" customWidth="1"/>
    <col min="6930" max="6930" width="7.33203125" style="185" customWidth="1"/>
    <col min="6931" max="6931" width="9.88671875" style="185" customWidth="1"/>
    <col min="6932" max="6932" width="9.33203125" style="185" customWidth="1"/>
    <col min="6933" max="6933" width="7.5546875" style="185" customWidth="1"/>
    <col min="6934" max="6934" width="6.33203125" style="185" customWidth="1"/>
    <col min="6935" max="6935" width="7.6640625" style="185" customWidth="1"/>
    <col min="6936" max="7168" width="9" style="185"/>
    <col min="7169" max="7169" width="3.6640625" style="185" customWidth="1"/>
    <col min="7170" max="7170" width="27.44140625" style="185" customWidth="1"/>
    <col min="7171" max="7172" width="8.33203125" style="185" customWidth="1"/>
    <col min="7173" max="7174" width="7.6640625" style="185" customWidth="1"/>
    <col min="7175" max="7175" width="6" style="185" customWidth="1"/>
    <col min="7176" max="7176" width="10.33203125" style="185" customWidth="1"/>
    <col min="7177" max="7177" width="7.6640625" style="185" customWidth="1"/>
    <col min="7178" max="7178" width="8.109375" style="185" customWidth="1"/>
    <col min="7179" max="7179" width="7.6640625" style="185" customWidth="1"/>
    <col min="7180" max="7180" width="6.33203125" style="185" customWidth="1"/>
    <col min="7181" max="7181" width="8.6640625" style="185" customWidth="1"/>
    <col min="7182" max="7182" width="10.6640625" style="185" customWidth="1"/>
    <col min="7183" max="7183" width="6.33203125" style="185" customWidth="1"/>
    <col min="7184" max="7184" width="7" style="185" customWidth="1"/>
    <col min="7185" max="7185" width="6" style="185" customWidth="1"/>
    <col min="7186" max="7186" width="7.33203125" style="185" customWidth="1"/>
    <col min="7187" max="7187" width="9.88671875" style="185" customWidth="1"/>
    <col min="7188" max="7188" width="9.33203125" style="185" customWidth="1"/>
    <col min="7189" max="7189" width="7.5546875" style="185" customWidth="1"/>
    <col min="7190" max="7190" width="6.33203125" style="185" customWidth="1"/>
    <col min="7191" max="7191" width="7.6640625" style="185" customWidth="1"/>
    <col min="7192" max="7424" width="9" style="185"/>
    <col min="7425" max="7425" width="3.6640625" style="185" customWidth="1"/>
    <col min="7426" max="7426" width="27.44140625" style="185" customWidth="1"/>
    <col min="7427" max="7428" width="8.33203125" style="185" customWidth="1"/>
    <col min="7429" max="7430" width="7.6640625" style="185" customWidth="1"/>
    <col min="7431" max="7431" width="6" style="185" customWidth="1"/>
    <col min="7432" max="7432" width="10.33203125" style="185" customWidth="1"/>
    <col min="7433" max="7433" width="7.6640625" style="185" customWidth="1"/>
    <col min="7434" max="7434" width="8.109375" style="185" customWidth="1"/>
    <col min="7435" max="7435" width="7.6640625" style="185" customWidth="1"/>
    <col min="7436" max="7436" width="6.33203125" style="185" customWidth="1"/>
    <col min="7437" max="7437" width="8.6640625" style="185" customWidth="1"/>
    <col min="7438" max="7438" width="10.6640625" style="185" customWidth="1"/>
    <col min="7439" max="7439" width="6.33203125" style="185" customWidth="1"/>
    <col min="7440" max="7440" width="7" style="185" customWidth="1"/>
    <col min="7441" max="7441" width="6" style="185" customWidth="1"/>
    <col min="7442" max="7442" width="7.33203125" style="185" customWidth="1"/>
    <col min="7443" max="7443" width="9.88671875" style="185" customWidth="1"/>
    <col min="7444" max="7444" width="9.33203125" style="185" customWidth="1"/>
    <col min="7445" max="7445" width="7.5546875" style="185" customWidth="1"/>
    <col min="7446" max="7446" width="6.33203125" style="185" customWidth="1"/>
    <col min="7447" max="7447" width="7.6640625" style="185" customWidth="1"/>
    <col min="7448" max="7680" width="9" style="185"/>
    <col min="7681" max="7681" width="3.6640625" style="185" customWidth="1"/>
    <col min="7682" max="7682" width="27.44140625" style="185" customWidth="1"/>
    <col min="7683" max="7684" width="8.33203125" style="185" customWidth="1"/>
    <col min="7685" max="7686" width="7.6640625" style="185" customWidth="1"/>
    <col min="7687" max="7687" width="6" style="185" customWidth="1"/>
    <col min="7688" max="7688" width="10.33203125" style="185" customWidth="1"/>
    <col min="7689" max="7689" width="7.6640625" style="185" customWidth="1"/>
    <col min="7690" max="7690" width="8.109375" style="185" customWidth="1"/>
    <col min="7691" max="7691" width="7.6640625" style="185" customWidth="1"/>
    <col min="7692" max="7692" width="6.33203125" style="185" customWidth="1"/>
    <col min="7693" max="7693" width="8.6640625" style="185" customWidth="1"/>
    <col min="7694" max="7694" width="10.6640625" style="185" customWidth="1"/>
    <col min="7695" max="7695" width="6.33203125" style="185" customWidth="1"/>
    <col min="7696" max="7696" width="7" style="185" customWidth="1"/>
    <col min="7697" max="7697" width="6" style="185" customWidth="1"/>
    <col min="7698" max="7698" width="7.33203125" style="185" customWidth="1"/>
    <col min="7699" max="7699" width="9.88671875" style="185" customWidth="1"/>
    <col min="7700" max="7700" width="9.33203125" style="185" customWidth="1"/>
    <col min="7701" max="7701" width="7.5546875" style="185" customWidth="1"/>
    <col min="7702" max="7702" width="6.33203125" style="185" customWidth="1"/>
    <col min="7703" max="7703" width="7.6640625" style="185" customWidth="1"/>
    <col min="7704" max="7936" width="9" style="185"/>
    <col min="7937" max="7937" width="3.6640625" style="185" customWidth="1"/>
    <col min="7938" max="7938" width="27.44140625" style="185" customWidth="1"/>
    <col min="7939" max="7940" width="8.33203125" style="185" customWidth="1"/>
    <col min="7941" max="7942" width="7.6640625" style="185" customWidth="1"/>
    <col min="7943" max="7943" width="6" style="185" customWidth="1"/>
    <col min="7944" max="7944" width="10.33203125" style="185" customWidth="1"/>
    <col min="7945" max="7945" width="7.6640625" style="185" customWidth="1"/>
    <col min="7946" max="7946" width="8.109375" style="185" customWidth="1"/>
    <col min="7947" max="7947" width="7.6640625" style="185" customWidth="1"/>
    <col min="7948" max="7948" width="6.33203125" style="185" customWidth="1"/>
    <col min="7949" max="7949" width="8.6640625" style="185" customWidth="1"/>
    <col min="7950" max="7950" width="10.6640625" style="185" customWidth="1"/>
    <col min="7951" max="7951" width="6.33203125" style="185" customWidth="1"/>
    <col min="7952" max="7952" width="7" style="185" customWidth="1"/>
    <col min="7953" max="7953" width="6" style="185" customWidth="1"/>
    <col min="7954" max="7954" width="7.33203125" style="185" customWidth="1"/>
    <col min="7955" max="7955" width="9.88671875" style="185" customWidth="1"/>
    <col min="7956" max="7956" width="9.33203125" style="185" customWidth="1"/>
    <col min="7957" max="7957" width="7.5546875" style="185" customWidth="1"/>
    <col min="7958" max="7958" width="6.33203125" style="185" customWidth="1"/>
    <col min="7959" max="7959" width="7.6640625" style="185" customWidth="1"/>
    <col min="7960" max="8192" width="9" style="185"/>
    <col min="8193" max="8193" width="3.6640625" style="185" customWidth="1"/>
    <col min="8194" max="8194" width="27.44140625" style="185" customWidth="1"/>
    <col min="8195" max="8196" width="8.33203125" style="185" customWidth="1"/>
    <col min="8197" max="8198" width="7.6640625" style="185" customWidth="1"/>
    <col min="8199" max="8199" width="6" style="185" customWidth="1"/>
    <col min="8200" max="8200" width="10.33203125" style="185" customWidth="1"/>
    <col min="8201" max="8201" width="7.6640625" style="185" customWidth="1"/>
    <col min="8202" max="8202" width="8.109375" style="185" customWidth="1"/>
    <col min="8203" max="8203" width="7.6640625" style="185" customWidth="1"/>
    <col min="8204" max="8204" width="6.33203125" style="185" customWidth="1"/>
    <col min="8205" max="8205" width="8.6640625" style="185" customWidth="1"/>
    <col min="8206" max="8206" width="10.6640625" style="185" customWidth="1"/>
    <col min="8207" max="8207" width="6.33203125" style="185" customWidth="1"/>
    <col min="8208" max="8208" width="7" style="185" customWidth="1"/>
    <col min="8209" max="8209" width="6" style="185" customWidth="1"/>
    <col min="8210" max="8210" width="7.33203125" style="185" customWidth="1"/>
    <col min="8211" max="8211" width="9.88671875" style="185" customWidth="1"/>
    <col min="8212" max="8212" width="9.33203125" style="185" customWidth="1"/>
    <col min="8213" max="8213" width="7.5546875" style="185" customWidth="1"/>
    <col min="8214" max="8214" width="6.33203125" style="185" customWidth="1"/>
    <col min="8215" max="8215" width="7.6640625" style="185" customWidth="1"/>
    <col min="8216" max="8448" width="9" style="185"/>
    <col min="8449" max="8449" width="3.6640625" style="185" customWidth="1"/>
    <col min="8450" max="8450" width="27.44140625" style="185" customWidth="1"/>
    <col min="8451" max="8452" width="8.33203125" style="185" customWidth="1"/>
    <col min="8453" max="8454" width="7.6640625" style="185" customWidth="1"/>
    <col min="8455" max="8455" width="6" style="185" customWidth="1"/>
    <col min="8456" max="8456" width="10.33203125" style="185" customWidth="1"/>
    <col min="8457" max="8457" width="7.6640625" style="185" customWidth="1"/>
    <col min="8458" max="8458" width="8.109375" style="185" customWidth="1"/>
    <col min="8459" max="8459" width="7.6640625" style="185" customWidth="1"/>
    <col min="8460" max="8460" width="6.33203125" style="185" customWidth="1"/>
    <col min="8461" max="8461" width="8.6640625" style="185" customWidth="1"/>
    <col min="8462" max="8462" width="10.6640625" style="185" customWidth="1"/>
    <col min="8463" max="8463" width="6.33203125" style="185" customWidth="1"/>
    <col min="8464" max="8464" width="7" style="185" customWidth="1"/>
    <col min="8465" max="8465" width="6" style="185" customWidth="1"/>
    <col min="8466" max="8466" width="7.33203125" style="185" customWidth="1"/>
    <col min="8467" max="8467" width="9.88671875" style="185" customWidth="1"/>
    <col min="8468" max="8468" width="9.33203125" style="185" customWidth="1"/>
    <col min="8469" max="8469" width="7.5546875" style="185" customWidth="1"/>
    <col min="8470" max="8470" width="6.33203125" style="185" customWidth="1"/>
    <col min="8471" max="8471" width="7.6640625" style="185" customWidth="1"/>
    <col min="8472" max="8704" width="9" style="185"/>
    <col min="8705" max="8705" width="3.6640625" style="185" customWidth="1"/>
    <col min="8706" max="8706" width="27.44140625" style="185" customWidth="1"/>
    <col min="8707" max="8708" width="8.33203125" style="185" customWidth="1"/>
    <col min="8709" max="8710" width="7.6640625" style="185" customWidth="1"/>
    <col min="8711" max="8711" width="6" style="185" customWidth="1"/>
    <col min="8712" max="8712" width="10.33203125" style="185" customWidth="1"/>
    <col min="8713" max="8713" width="7.6640625" style="185" customWidth="1"/>
    <col min="8714" max="8714" width="8.109375" style="185" customWidth="1"/>
    <col min="8715" max="8715" width="7.6640625" style="185" customWidth="1"/>
    <col min="8716" max="8716" width="6.33203125" style="185" customWidth="1"/>
    <col min="8717" max="8717" width="8.6640625" style="185" customWidth="1"/>
    <col min="8718" max="8718" width="10.6640625" style="185" customWidth="1"/>
    <col min="8719" max="8719" width="6.33203125" style="185" customWidth="1"/>
    <col min="8720" max="8720" width="7" style="185" customWidth="1"/>
    <col min="8721" max="8721" width="6" style="185" customWidth="1"/>
    <col min="8722" max="8722" width="7.33203125" style="185" customWidth="1"/>
    <col min="8723" max="8723" width="9.88671875" style="185" customWidth="1"/>
    <col min="8724" max="8724" width="9.33203125" style="185" customWidth="1"/>
    <col min="8725" max="8725" width="7.5546875" style="185" customWidth="1"/>
    <col min="8726" max="8726" width="6.33203125" style="185" customWidth="1"/>
    <col min="8727" max="8727" width="7.6640625" style="185" customWidth="1"/>
    <col min="8728" max="8960" width="9" style="185"/>
    <col min="8961" max="8961" width="3.6640625" style="185" customWidth="1"/>
    <col min="8962" max="8962" width="27.44140625" style="185" customWidth="1"/>
    <col min="8963" max="8964" width="8.33203125" style="185" customWidth="1"/>
    <col min="8965" max="8966" width="7.6640625" style="185" customWidth="1"/>
    <col min="8967" max="8967" width="6" style="185" customWidth="1"/>
    <col min="8968" max="8968" width="10.33203125" style="185" customWidth="1"/>
    <col min="8969" max="8969" width="7.6640625" style="185" customWidth="1"/>
    <col min="8970" max="8970" width="8.109375" style="185" customWidth="1"/>
    <col min="8971" max="8971" width="7.6640625" style="185" customWidth="1"/>
    <col min="8972" max="8972" width="6.33203125" style="185" customWidth="1"/>
    <col min="8973" max="8973" width="8.6640625" style="185" customWidth="1"/>
    <col min="8974" max="8974" width="10.6640625" style="185" customWidth="1"/>
    <col min="8975" max="8975" width="6.33203125" style="185" customWidth="1"/>
    <col min="8976" max="8976" width="7" style="185" customWidth="1"/>
    <col min="8977" max="8977" width="6" style="185" customWidth="1"/>
    <col min="8978" max="8978" width="7.33203125" style="185" customWidth="1"/>
    <col min="8979" max="8979" width="9.88671875" style="185" customWidth="1"/>
    <col min="8980" max="8980" width="9.33203125" style="185" customWidth="1"/>
    <col min="8981" max="8981" width="7.5546875" style="185" customWidth="1"/>
    <col min="8982" max="8982" width="6.33203125" style="185" customWidth="1"/>
    <col min="8983" max="8983" width="7.6640625" style="185" customWidth="1"/>
    <col min="8984" max="9216" width="9" style="185"/>
    <col min="9217" max="9217" width="3.6640625" style="185" customWidth="1"/>
    <col min="9218" max="9218" width="27.44140625" style="185" customWidth="1"/>
    <col min="9219" max="9220" width="8.33203125" style="185" customWidth="1"/>
    <col min="9221" max="9222" width="7.6640625" style="185" customWidth="1"/>
    <col min="9223" max="9223" width="6" style="185" customWidth="1"/>
    <col min="9224" max="9224" width="10.33203125" style="185" customWidth="1"/>
    <col min="9225" max="9225" width="7.6640625" style="185" customWidth="1"/>
    <col min="9226" max="9226" width="8.109375" style="185" customWidth="1"/>
    <col min="9227" max="9227" width="7.6640625" style="185" customWidth="1"/>
    <col min="9228" max="9228" width="6.33203125" style="185" customWidth="1"/>
    <col min="9229" max="9229" width="8.6640625" style="185" customWidth="1"/>
    <col min="9230" max="9230" width="10.6640625" style="185" customWidth="1"/>
    <col min="9231" max="9231" width="6.33203125" style="185" customWidth="1"/>
    <col min="9232" max="9232" width="7" style="185" customWidth="1"/>
    <col min="9233" max="9233" width="6" style="185" customWidth="1"/>
    <col min="9234" max="9234" width="7.33203125" style="185" customWidth="1"/>
    <col min="9235" max="9235" width="9.88671875" style="185" customWidth="1"/>
    <col min="9236" max="9236" width="9.33203125" style="185" customWidth="1"/>
    <col min="9237" max="9237" width="7.5546875" style="185" customWidth="1"/>
    <col min="9238" max="9238" width="6.33203125" style="185" customWidth="1"/>
    <col min="9239" max="9239" width="7.6640625" style="185" customWidth="1"/>
    <col min="9240" max="9472" width="9" style="185"/>
    <col min="9473" max="9473" width="3.6640625" style="185" customWidth="1"/>
    <col min="9474" max="9474" width="27.44140625" style="185" customWidth="1"/>
    <col min="9475" max="9476" width="8.33203125" style="185" customWidth="1"/>
    <col min="9477" max="9478" width="7.6640625" style="185" customWidth="1"/>
    <col min="9479" max="9479" width="6" style="185" customWidth="1"/>
    <col min="9480" max="9480" width="10.33203125" style="185" customWidth="1"/>
    <col min="9481" max="9481" width="7.6640625" style="185" customWidth="1"/>
    <col min="9482" max="9482" width="8.109375" style="185" customWidth="1"/>
    <col min="9483" max="9483" width="7.6640625" style="185" customWidth="1"/>
    <col min="9484" max="9484" width="6.33203125" style="185" customWidth="1"/>
    <col min="9485" max="9485" width="8.6640625" style="185" customWidth="1"/>
    <col min="9486" max="9486" width="10.6640625" style="185" customWidth="1"/>
    <col min="9487" max="9487" width="6.33203125" style="185" customWidth="1"/>
    <col min="9488" max="9488" width="7" style="185" customWidth="1"/>
    <col min="9489" max="9489" width="6" style="185" customWidth="1"/>
    <col min="9490" max="9490" width="7.33203125" style="185" customWidth="1"/>
    <col min="9491" max="9491" width="9.88671875" style="185" customWidth="1"/>
    <col min="9492" max="9492" width="9.33203125" style="185" customWidth="1"/>
    <col min="9493" max="9493" width="7.5546875" style="185" customWidth="1"/>
    <col min="9494" max="9494" width="6.33203125" style="185" customWidth="1"/>
    <col min="9495" max="9495" width="7.6640625" style="185" customWidth="1"/>
    <col min="9496" max="9728" width="9" style="185"/>
    <col min="9729" max="9729" width="3.6640625" style="185" customWidth="1"/>
    <col min="9730" max="9730" width="27.44140625" style="185" customWidth="1"/>
    <col min="9731" max="9732" width="8.33203125" style="185" customWidth="1"/>
    <col min="9733" max="9734" width="7.6640625" style="185" customWidth="1"/>
    <col min="9735" max="9735" width="6" style="185" customWidth="1"/>
    <col min="9736" max="9736" width="10.33203125" style="185" customWidth="1"/>
    <col min="9737" max="9737" width="7.6640625" style="185" customWidth="1"/>
    <col min="9738" max="9738" width="8.109375" style="185" customWidth="1"/>
    <col min="9739" max="9739" width="7.6640625" style="185" customWidth="1"/>
    <col min="9740" max="9740" width="6.33203125" style="185" customWidth="1"/>
    <col min="9741" max="9741" width="8.6640625" style="185" customWidth="1"/>
    <col min="9742" max="9742" width="10.6640625" style="185" customWidth="1"/>
    <col min="9743" max="9743" width="6.33203125" style="185" customWidth="1"/>
    <col min="9744" max="9744" width="7" style="185" customWidth="1"/>
    <col min="9745" max="9745" width="6" style="185" customWidth="1"/>
    <col min="9746" max="9746" width="7.33203125" style="185" customWidth="1"/>
    <col min="9747" max="9747" width="9.88671875" style="185" customWidth="1"/>
    <col min="9748" max="9748" width="9.33203125" style="185" customWidth="1"/>
    <col min="9749" max="9749" width="7.5546875" style="185" customWidth="1"/>
    <col min="9750" max="9750" width="6.33203125" style="185" customWidth="1"/>
    <col min="9751" max="9751" width="7.6640625" style="185" customWidth="1"/>
    <col min="9752" max="9984" width="9" style="185"/>
    <col min="9985" max="9985" width="3.6640625" style="185" customWidth="1"/>
    <col min="9986" max="9986" width="27.44140625" style="185" customWidth="1"/>
    <col min="9987" max="9988" width="8.33203125" style="185" customWidth="1"/>
    <col min="9989" max="9990" width="7.6640625" style="185" customWidth="1"/>
    <col min="9991" max="9991" width="6" style="185" customWidth="1"/>
    <col min="9992" max="9992" width="10.33203125" style="185" customWidth="1"/>
    <col min="9993" max="9993" width="7.6640625" style="185" customWidth="1"/>
    <col min="9994" max="9994" width="8.109375" style="185" customWidth="1"/>
    <col min="9995" max="9995" width="7.6640625" style="185" customWidth="1"/>
    <col min="9996" max="9996" width="6.33203125" style="185" customWidth="1"/>
    <col min="9997" max="9997" width="8.6640625" style="185" customWidth="1"/>
    <col min="9998" max="9998" width="10.6640625" style="185" customWidth="1"/>
    <col min="9999" max="9999" width="6.33203125" style="185" customWidth="1"/>
    <col min="10000" max="10000" width="7" style="185" customWidth="1"/>
    <col min="10001" max="10001" width="6" style="185" customWidth="1"/>
    <col min="10002" max="10002" width="7.33203125" style="185" customWidth="1"/>
    <col min="10003" max="10003" width="9.88671875" style="185" customWidth="1"/>
    <col min="10004" max="10004" width="9.33203125" style="185" customWidth="1"/>
    <col min="10005" max="10005" width="7.5546875" style="185" customWidth="1"/>
    <col min="10006" max="10006" width="6.33203125" style="185" customWidth="1"/>
    <col min="10007" max="10007" width="7.6640625" style="185" customWidth="1"/>
    <col min="10008" max="10240" width="9" style="185"/>
    <col min="10241" max="10241" width="3.6640625" style="185" customWidth="1"/>
    <col min="10242" max="10242" width="27.44140625" style="185" customWidth="1"/>
    <col min="10243" max="10244" width="8.33203125" style="185" customWidth="1"/>
    <col min="10245" max="10246" width="7.6640625" style="185" customWidth="1"/>
    <col min="10247" max="10247" width="6" style="185" customWidth="1"/>
    <col min="10248" max="10248" width="10.33203125" style="185" customWidth="1"/>
    <col min="10249" max="10249" width="7.6640625" style="185" customWidth="1"/>
    <col min="10250" max="10250" width="8.109375" style="185" customWidth="1"/>
    <col min="10251" max="10251" width="7.6640625" style="185" customWidth="1"/>
    <col min="10252" max="10252" width="6.33203125" style="185" customWidth="1"/>
    <col min="10253" max="10253" width="8.6640625" style="185" customWidth="1"/>
    <col min="10254" max="10254" width="10.6640625" style="185" customWidth="1"/>
    <col min="10255" max="10255" width="6.33203125" style="185" customWidth="1"/>
    <col min="10256" max="10256" width="7" style="185" customWidth="1"/>
    <col min="10257" max="10257" width="6" style="185" customWidth="1"/>
    <col min="10258" max="10258" width="7.33203125" style="185" customWidth="1"/>
    <col min="10259" max="10259" width="9.88671875" style="185" customWidth="1"/>
    <col min="10260" max="10260" width="9.33203125" style="185" customWidth="1"/>
    <col min="10261" max="10261" width="7.5546875" style="185" customWidth="1"/>
    <col min="10262" max="10262" width="6.33203125" style="185" customWidth="1"/>
    <col min="10263" max="10263" width="7.6640625" style="185" customWidth="1"/>
    <col min="10264" max="10496" width="9" style="185"/>
    <col min="10497" max="10497" width="3.6640625" style="185" customWidth="1"/>
    <col min="10498" max="10498" width="27.44140625" style="185" customWidth="1"/>
    <col min="10499" max="10500" width="8.33203125" style="185" customWidth="1"/>
    <col min="10501" max="10502" width="7.6640625" style="185" customWidth="1"/>
    <col min="10503" max="10503" width="6" style="185" customWidth="1"/>
    <col min="10504" max="10504" width="10.33203125" style="185" customWidth="1"/>
    <col min="10505" max="10505" width="7.6640625" style="185" customWidth="1"/>
    <col min="10506" max="10506" width="8.109375" style="185" customWidth="1"/>
    <col min="10507" max="10507" width="7.6640625" style="185" customWidth="1"/>
    <col min="10508" max="10508" width="6.33203125" style="185" customWidth="1"/>
    <col min="10509" max="10509" width="8.6640625" style="185" customWidth="1"/>
    <col min="10510" max="10510" width="10.6640625" style="185" customWidth="1"/>
    <col min="10511" max="10511" width="6.33203125" style="185" customWidth="1"/>
    <col min="10512" max="10512" width="7" style="185" customWidth="1"/>
    <col min="10513" max="10513" width="6" style="185" customWidth="1"/>
    <col min="10514" max="10514" width="7.33203125" style="185" customWidth="1"/>
    <col min="10515" max="10515" width="9.88671875" style="185" customWidth="1"/>
    <col min="10516" max="10516" width="9.33203125" style="185" customWidth="1"/>
    <col min="10517" max="10517" width="7.5546875" style="185" customWidth="1"/>
    <col min="10518" max="10518" width="6.33203125" style="185" customWidth="1"/>
    <col min="10519" max="10519" width="7.6640625" style="185" customWidth="1"/>
    <col min="10520" max="10752" width="9" style="185"/>
    <col min="10753" max="10753" width="3.6640625" style="185" customWidth="1"/>
    <col min="10754" max="10754" width="27.44140625" style="185" customWidth="1"/>
    <col min="10755" max="10756" width="8.33203125" style="185" customWidth="1"/>
    <col min="10757" max="10758" width="7.6640625" style="185" customWidth="1"/>
    <col min="10759" max="10759" width="6" style="185" customWidth="1"/>
    <col min="10760" max="10760" width="10.33203125" style="185" customWidth="1"/>
    <col min="10761" max="10761" width="7.6640625" style="185" customWidth="1"/>
    <col min="10762" max="10762" width="8.109375" style="185" customWidth="1"/>
    <col min="10763" max="10763" width="7.6640625" style="185" customWidth="1"/>
    <col min="10764" max="10764" width="6.33203125" style="185" customWidth="1"/>
    <col min="10765" max="10765" width="8.6640625" style="185" customWidth="1"/>
    <col min="10766" max="10766" width="10.6640625" style="185" customWidth="1"/>
    <col min="10767" max="10767" width="6.33203125" style="185" customWidth="1"/>
    <col min="10768" max="10768" width="7" style="185" customWidth="1"/>
    <col min="10769" max="10769" width="6" style="185" customWidth="1"/>
    <col min="10770" max="10770" width="7.33203125" style="185" customWidth="1"/>
    <col min="10771" max="10771" width="9.88671875" style="185" customWidth="1"/>
    <col min="10772" max="10772" width="9.33203125" style="185" customWidth="1"/>
    <col min="10773" max="10773" width="7.5546875" style="185" customWidth="1"/>
    <col min="10774" max="10774" width="6.33203125" style="185" customWidth="1"/>
    <col min="10775" max="10775" width="7.6640625" style="185" customWidth="1"/>
    <col min="10776" max="11008" width="9" style="185"/>
    <col min="11009" max="11009" width="3.6640625" style="185" customWidth="1"/>
    <col min="11010" max="11010" width="27.44140625" style="185" customWidth="1"/>
    <col min="11011" max="11012" width="8.33203125" style="185" customWidth="1"/>
    <col min="11013" max="11014" width="7.6640625" style="185" customWidth="1"/>
    <col min="11015" max="11015" width="6" style="185" customWidth="1"/>
    <col min="11016" max="11016" width="10.33203125" style="185" customWidth="1"/>
    <col min="11017" max="11017" width="7.6640625" style="185" customWidth="1"/>
    <col min="11018" max="11018" width="8.109375" style="185" customWidth="1"/>
    <col min="11019" max="11019" width="7.6640625" style="185" customWidth="1"/>
    <col min="11020" max="11020" width="6.33203125" style="185" customWidth="1"/>
    <col min="11021" max="11021" width="8.6640625" style="185" customWidth="1"/>
    <col min="11022" max="11022" width="10.6640625" style="185" customWidth="1"/>
    <col min="11023" max="11023" width="6.33203125" style="185" customWidth="1"/>
    <col min="11024" max="11024" width="7" style="185" customWidth="1"/>
    <col min="11025" max="11025" width="6" style="185" customWidth="1"/>
    <col min="11026" max="11026" width="7.33203125" style="185" customWidth="1"/>
    <col min="11027" max="11027" width="9.88671875" style="185" customWidth="1"/>
    <col min="11028" max="11028" width="9.33203125" style="185" customWidth="1"/>
    <col min="11029" max="11029" width="7.5546875" style="185" customWidth="1"/>
    <col min="11030" max="11030" width="6.33203125" style="185" customWidth="1"/>
    <col min="11031" max="11031" width="7.6640625" style="185" customWidth="1"/>
    <col min="11032" max="11264" width="9" style="185"/>
    <col min="11265" max="11265" width="3.6640625" style="185" customWidth="1"/>
    <col min="11266" max="11266" width="27.44140625" style="185" customWidth="1"/>
    <col min="11267" max="11268" width="8.33203125" style="185" customWidth="1"/>
    <col min="11269" max="11270" width="7.6640625" style="185" customWidth="1"/>
    <col min="11271" max="11271" width="6" style="185" customWidth="1"/>
    <col min="11272" max="11272" width="10.33203125" style="185" customWidth="1"/>
    <col min="11273" max="11273" width="7.6640625" style="185" customWidth="1"/>
    <col min="11274" max="11274" width="8.109375" style="185" customWidth="1"/>
    <col min="11275" max="11275" width="7.6640625" style="185" customWidth="1"/>
    <col min="11276" max="11276" width="6.33203125" style="185" customWidth="1"/>
    <col min="11277" max="11277" width="8.6640625" style="185" customWidth="1"/>
    <col min="11278" max="11278" width="10.6640625" style="185" customWidth="1"/>
    <col min="11279" max="11279" width="6.33203125" style="185" customWidth="1"/>
    <col min="11280" max="11280" width="7" style="185" customWidth="1"/>
    <col min="11281" max="11281" width="6" style="185" customWidth="1"/>
    <col min="11282" max="11282" width="7.33203125" style="185" customWidth="1"/>
    <col min="11283" max="11283" width="9.88671875" style="185" customWidth="1"/>
    <col min="11284" max="11284" width="9.33203125" style="185" customWidth="1"/>
    <col min="11285" max="11285" width="7.5546875" style="185" customWidth="1"/>
    <col min="11286" max="11286" width="6.33203125" style="185" customWidth="1"/>
    <col min="11287" max="11287" width="7.6640625" style="185" customWidth="1"/>
    <col min="11288" max="11520" width="9" style="185"/>
    <col min="11521" max="11521" width="3.6640625" style="185" customWidth="1"/>
    <col min="11522" max="11522" width="27.44140625" style="185" customWidth="1"/>
    <col min="11523" max="11524" width="8.33203125" style="185" customWidth="1"/>
    <col min="11525" max="11526" width="7.6640625" style="185" customWidth="1"/>
    <col min="11527" max="11527" width="6" style="185" customWidth="1"/>
    <col min="11528" max="11528" width="10.33203125" style="185" customWidth="1"/>
    <col min="11529" max="11529" width="7.6640625" style="185" customWidth="1"/>
    <col min="11530" max="11530" width="8.109375" style="185" customWidth="1"/>
    <col min="11531" max="11531" width="7.6640625" style="185" customWidth="1"/>
    <col min="11532" max="11532" width="6.33203125" style="185" customWidth="1"/>
    <col min="11533" max="11533" width="8.6640625" style="185" customWidth="1"/>
    <col min="11534" max="11534" width="10.6640625" style="185" customWidth="1"/>
    <col min="11535" max="11535" width="6.33203125" style="185" customWidth="1"/>
    <col min="11536" max="11536" width="7" style="185" customWidth="1"/>
    <col min="11537" max="11537" width="6" style="185" customWidth="1"/>
    <col min="11538" max="11538" width="7.33203125" style="185" customWidth="1"/>
    <col min="11539" max="11539" width="9.88671875" style="185" customWidth="1"/>
    <col min="11540" max="11540" width="9.33203125" style="185" customWidth="1"/>
    <col min="11541" max="11541" width="7.5546875" style="185" customWidth="1"/>
    <col min="11542" max="11542" width="6.33203125" style="185" customWidth="1"/>
    <col min="11543" max="11543" width="7.6640625" style="185" customWidth="1"/>
    <col min="11544" max="11776" width="9" style="185"/>
    <col min="11777" max="11777" width="3.6640625" style="185" customWidth="1"/>
    <col min="11778" max="11778" width="27.44140625" style="185" customWidth="1"/>
    <col min="11779" max="11780" width="8.33203125" style="185" customWidth="1"/>
    <col min="11781" max="11782" width="7.6640625" style="185" customWidth="1"/>
    <col min="11783" max="11783" width="6" style="185" customWidth="1"/>
    <col min="11784" max="11784" width="10.33203125" style="185" customWidth="1"/>
    <col min="11785" max="11785" width="7.6640625" style="185" customWidth="1"/>
    <col min="11786" max="11786" width="8.109375" style="185" customWidth="1"/>
    <col min="11787" max="11787" width="7.6640625" style="185" customWidth="1"/>
    <col min="11788" max="11788" width="6.33203125" style="185" customWidth="1"/>
    <col min="11789" max="11789" width="8.6640625" style="185" customWidth="1"/>
    <col min="11790" max="11790" width="10.6640625" style="185" customWidth="1"/>
    <col min="11791" max="11791" width="6.33203125" style="185" customWidth="1"/>
    <col min="11792" max="11792" width="7" style="185" customWidth="1"/>
    <col min="11793" max="11793" width="6" style="185" customWidth="1"/>
    <col min="11794" max="11794" width="7.33203125" style="185" customWidth="1"/>
    <col min="11795" max="11795" width="9.88671875" style="185" customWidth="1"/>
    <col min="11796" max="11796" width="9.33203125" style="185" customWidth="1"/>
    <col min="11797" max="11797" width="7.5546875" style="185" customWidth="1"/>
    <col min="11798" max="11798" width="6.33203125" style="185" customWidth="1"/>
    <col min="11799" max="11799" width="7.6640625" style="185" customWidth="1"/>
    <col min="11800" max="12032" width="9" style="185"/>
    <col min="12033" max="12033" width="3.6640625" style="185" customWidth="1"/>
    <col min="12034" max="12034" width="27.44140625" style="185" customWidth="1"/>
    <col min="12035" max="12036" width="8.33203125" style="185" customWidth="1"/>
    <col min="12037" max="12038" width="7.6640625" style="185" customWidth="1"/>
    <col min="12039" max="12039" width="6" style="185" customWidth="1"/>
    <col min="12040" max="12040" width="10.33203125" style="185" customWidth="1"/>
    <col min="12041" max="12041" width="7.6640625" style="185" customWidth="1"/>
    <col min="12042" max="12042" width="8.109375" style="185" customWidth="1"/>
    <col min="12043" max="12043" width="7.6640625" style="185" customWidth="1"/>
    <col min="12044" max="12044" width="6.33203125" style="185" customWidth="1"/>
    <col min="12045" max="12045" width="8.6640625" style="185" customWidth="1"/>
    <col min="12046" max="12046" width="10.6640625" style="185" customWidth="1"/>
    <col min="12047" max="12047" width="6.33203125" style="185" customWidth="1"/>
    <col min="12048" max="12048" width="7" style="185" customWidth="1"/>
    <col min="12049" max="12049" width="6" style="185" customWidth="1"/>
    <col min="12050" max="12050" width="7.33203125" style="185" customWidth="1"/>
    <col min="12051" max="12051" width="9.88671875" style="185" customWidth="1"/>
    <col min="12052" max="12052" width="9.33203125" style="185" customWidth="1"/>
    <col min="12053" max="12053" width="7.5546875" style="185" customWidth="1"/>
    <col min="12054" max="12054" width="6.33203125" style="185" customWidth="1"/>
    <col min="12055" max="12055" width="7.6640625" style="185" customWidth="1"/>
    <col min="12056" max="12288" width="9" style="185"/>
    <col min="12289" max="12289" width="3.6640625" style="185" customWidth="1"/>
    <col min="12290" max="12290" width="27.44140625" style="185" customWidth="1"/>
    <col min="12291" max="12292" width="8.33203125" style="185" customWidth="1"/>
    <col min="12293" max="12294" width="7.6640625" style="185" customWidth="1"/>
    <col min="12295" max="12295" width="6" style="185" customWidth="1"/>
    <col min="12296" max="12296" width="10.33203125" style="185" customWidth="1"/>
    <col min="12297" max="12297" width="7.6640625" style="185" customWidth="1"/>
    <col min="12298" max="12298" width="8.109375" style="185" customWidth="1"/>
    <col min="12299" max="12299" width="7.6640625" style="185" customWidth="1"/>
    <col min="12300" max="12300" width="6.33203125" style="185" customWidth="1"/>
    <col min="12301" max="12301" width="8.6640625" style="185" customWidth="1"/>
    <col min="12302" max="12302" width="10.6640625" style="185" customWidth="1"/>
    <col min="12303" max="12303" width="6.33203125" style="185" customWidth="1"/>
    <col min="12304" max="12304" width="7" style="185" customWidth="1"/>
    <col min="12305" max="12305" width="6" style="185" customWidth="1"/>
    <col min="12306" max="12306" width="7.33203125" style="185" customWidth="1"/>
    <col min="12307" max="12307" width="9.88671875" style="185" customWidth="1"/>
    <col min="12308" max="12308" width="9.33203125" style="185" customWidth="1"/>
    <col min="12309" max="12309" width="7.5546875" style="185" customWidth="1"/>
    <col min="12310" max="12310" width="6.33203125" style="185" customWidth="1"/>
    <col min="12311" max="12311" width="7.6640625" style="185" customWidth="1"/>
    <col min="12312" max="12544" width="9" style="185"/>
    <col min="12545" max="12545" width="3.6640625" style="185" customWidth="1"/>
    <col min="12546" max="12546" width="27.44140625" style="185" customWidth="1"/>
    <col min="12547" max="12548" width="8.33203125" style="185" customWidth="1"/>
    <col min="12549" max="12550" width="7.6640625" style="185" customWidth="1"/>
    <col min="12551" max="12551" width="6" style="185" customWidth="1"/>
    <col min="12552" max="12552" width="10.33203125" style="185" customWidth="1"/>
    <col min="12553" max="12553" width="7.6640625" style="185" customWidth="1"/>
    <col min="12554" max="12554" width="8.109375" style="185" customWidth="1"/>
    <col min="12555" max="12555" width="7.6640625" style="185" customWidth="1"/>
    <col min="12556" max="12556" width="6.33203125" style="185" customWidth="1"/>
    <col min="12557" max="12557" width="8.6640625" style="185" customWidth="1"/>
    <col min="12558" max="12558" width="10.6640625" style="185" customWidth="1"/>
    <col min="12559" max="12559" width="6.33203125" style="185" customWidth="1"/>
    <col min="12560" max="12560" width="7" style="185" customWidth="1"/>
    <col min="12561" max="12561" width="6" style="185" customWidth="1"/>
    <col min="12562" max="12562" width="7.33203125" style="185" customWidth="1"/>
    <col min="12563" max="12563" width="9.88671875" style="185" customWidth="1"/>
    <col min="12564" max="12564" width="9.33203125" style="185" customWidth="1"/>
    <col min="12565" max="12565" width="7.5546875" style="185" customWidth="1"/>
    <col min="12566" max="12566" width="6.33203125" style="185" customWidth="1"/>
    <col min="12567" max="12567" width="7.6640625" style="185" customWidth="1"/>
    <col min="12568" max="12800" width="9" style="185"/>
    <col min="12801" max="12801" width="3.6640625" style="185" customWidth="1"/>
    <col min="12802" max="12802" width="27.44140625" style="185" customWidth="1"/>
    <col min="12803" max="12804" width="8.33203125" style="185" customWidth="1"/>
    <col min="12805" max="12806" width="7.6640625" style="185" customWidth="1"/>
    <col min="12807" max="12807" width="6" style="185" customWidth="1"/>
    <col min="12808" max="12808" width="10.33203125" style="185" customWidth="1"/>
    <col min="12809" max="12809" width="7.6640625" style="185" customWidth="1"/>
    <col min="12810" max="12810" width="8.109375" style="185" customWidth="1"/>
    <col min="12811" max="12811" width="7.6640625" style="185" customWidth="1"/>
    <col min="12812" max="12812" width="6.33203125" style="185" customWidth="1"/>
    <col min="12813" max="12813" width="8.6640625" style="185" customWidth="1"/>
    <col min="12814" max="12814" width="10.6640625" style="185" customWidth="1"/>
    <col min="12815" max="12815" width="6.33203125" style="185" customWidth="1"/>
    <col min="12816" max="12816" width="7" style="185" customWidth="1"/>
    <col min="12817" max="12817" width="6" style="185" customWidth="1"/>
    <col min="12818" max="12818" width="7.33203125" style="185" customWidth="1"/>
    <col min="12819" max="12819" width="9.88671875" style="185" customWidth="1"/>
    <col min="12820" max="12820" width="9.33203125" style="185" customWidth="1"/>
    <col min="12821" max="12821" width="7.5546875" style="185" customWidth="1"/>
    <col min="12822" max="12822" width="6.33203125" style="185" customWidth="1"/>
    <col min="12823" max="12823" width="7.6640625" style="185" customWidth="1"/>
    <col min="12824" max="13056" width="9" style="185"/>
    <col min="13057" max="13057" width="3.6640625" style="185" customWidth="1"/>
    <col min="13058" max="13058" width="27.44140625" style="185" customWidth="1"/>
    <col min="13059" max="13060" width="8.33203125" style="185" customWidth="1"/>
    <col min="13061" max="13062" width="7.6640625" style="185" customWidth="1"/>
    <col min="13063" max="13063" width="6" style="185" customWidth="1"/>
    <col min="13064" max="13064" width="10.33203125" style="185" customWidth="1"/>
    <col min="13065" max="13065" width="7.6640625" style="185" customWidth="1"/>
    <col min="13066" max="13066" width="8.109375" style="185" customWidth="1"/>
    <col min="13067" max="13067" width="7.6640625" style="185" customWidth="1"/>
    <col min="13068" max="13068" width="6.33203125" style="185" customWidth="1"/>
    <col min="13069" max="13069" width="8.6640625" style="185" customWidth="1"/>
    <col min="13070" max="13070" width="10.6640625" style="185" customWidth="1"/>
    <col min="13071" max="13071" width="6.33203125" style="185" customWidth="1"/>
    <col min="13072" max="13072" width="7" style="185" customWidth="1"/>
    <col min="13073" max="13073" width="6" style="185" customWidth="1"/>
    <col min="13074" max="13074" width="7.33203125" style="185" customWidth="1"/>
    <col min="13075" max="13075" width="9.88671875" style="185" customWidth="1"/>
    <col min="13076" max="13076" width="9.33203125" style="185" customWidth="1"/>
    <col min="13077" max="13077" width="7.5546875" style="185" customWidth="1"/>
    <col min="13078" max="13078" width="6.33203125" style="185" customWidth="1"/>
    <col min="13079" max="13079" width="7.6640625" style="185" customWidth="1"/>
    <col min="13080" max="13312" width="9" style="185"/>
    <col min="13313" max="13313" width="3.6640625" style="185" customWidth="1"/>
    <col min="13314" max="13314" width="27.44140625" style="185" customWidth="1"/>
    <col min="13315" max="13316" width="8.33203125" style="185" customWidth="1"/>
    <col min="13317" max="13318" width="7.6640625" style="185" customWidth="1"/>
    <col min="13319" max="13319" width="6" style="185" customWidth="1"/>
    <col min="13320" max="13320" width="10.33203125" style="185" customWidth="1"/>
    <col min="13321" max="13321" width="7.6640625" style="185" customWidth="1"/>
    <col min="13322" max="13322" width="8.109375" style="185" customWidth="1"/>
    <col min="13323" max="13323" width="7.6640625" style="185" customWidth="1"/>
    <col min="13324" max="13324" width="6.33203125" style="185" customWidth="1"/>
    <col min="13325" max="13325" width="8.6640625" style="185" customWidth="1"/>
    <col min="13326" max="13326" width="10.6640625" style="185" customWidth="1"/>
    <col min="13327" max="13327" width="6.33203125" style="185" customWidth="1"/>
    <col min="13328" max="13328" width="7" style="185" customWidth="1"/>
    <col min="13329" max="13329" width="6" style="185" customWidth="1"/>
    <col min="13330" max="13330" width="7.33203125" style="185" customWidth="1"/>
    <col min="13331" max="13331" width="9.88671875" style="185" customWidth="1"/>
    <col min="13332" max="13332" width="9.33203125" style="185" customWidth="1"/>
    <col min="13333" max="13333" width="7.5546875" style="185" customWidth="1"/>
    <col min="13334" max="13334" width="6.33203125" style="185" customWidth="1"/>
    <col min="13335" max="13335" width="7.6640625" style="185" customWidth="1"/>
    <col min="13336" max="13568" width="9" style="185"/>
    <col min="13569" max="13569" width="3.6640625" style="185" customWidth="1"/>
    <col min="13570" max="13570" width="27.44140625" style="185" customWidth="1"/>
    <col min="13571" max="13572" width="8.33203125" style="185" customWidth="1"/>
    <col min="13573" max="13574" width="7.6640625" style="185" customWidth="1"/>
    <col min="13575" max="13575" width="6" style="185" customWidth="1"/>
    <col min="13576" max="13576" width="10.33203125" style="185" customWidth="1"/>
    <col min="13577" max="13577" width="7.6640625" style="185" customWidth="1"/>
    <col min="13578" max="13578" width="8.109375" style="185" customWidth="1"/>
    <col min="13579" max="13579" width="7.6640625" style="185" customWidth="1"/>
    <col min="13580" max="13580" width="6.33203125" style="185" customWidth="1"/>
    <col min="13581" max="13581" width="8.6640625" style="185" customWidth="1"/>
    <col min="13582" max="13582" width="10.6640625" style="185" customWidth="1"/>
    <col min="13583" max="13583" width="6.33203125" style="185" customWidth="1"/>
    <col min="13584" max="13584" width="7" style="185" customWidth="1"/>
    <col min="13585" max="13585" width="6" style="185" customWidth="1"/>
    <col min="13586" max="13586" width="7.33203125" style="185" customWidth="1"/>
    <col min="13587" max="13587" width="9.88671875" style="185" customWidth="1"/>
    <col min="13588" max="13588" width="9.33203125" style="185" customWidth="1"/>
    <col min="13589" max="13589" width="7.5546875" style="185" customWidth="1"/>
    <col min="13590" max="13590" width="6.33203125" style="185" customWidth="1"/>
    <col min="13591" max="13591" width="7.6640625" style="185" customWidth="1"/>
    <col min="13592" max="13824" width="9" style="185"/>
    <col min="13825" max="13825" width="3.6640625" style="185" customWidth="1"/>
    <col min="13826" max="13826" width="27.44140625" style="185" customWidth="1"/>
    <col min="13827" max="13828" width="8.33203125" style="185" customWidth="1"/>
    <col min="13829" max="13830" width="7.6640625" style="185" customWidth="1"/>
    <col min="13831" max="13831" width="6" style="185" customWidth="1"/>
    <col min="13832" max="13832" width="10.33203125" style="185" customWidth="1"/>
    <col min="13833" max="13833" width="7.6640625" style="185" customWidth="1"/>
    <col min="13834" max="13834" width="8.109375" style="185" customWidth="1"/>
    <col min="13835" max="13835" width="7.6640625" style="185" customWidth="1"/>
    <col min="13836" max="13836" width="6.33203125" style="185" customWidth="1"/>
    <col min="13837" max="13837" width="8.6640625" style="185" customWidth="1"/>
    <col min="13838" max="13838" width="10.6640625" style="185" customWidth="1"/>
    <col min="13839" max="13839" width="6.33203125" style="185" customWidth="1"/>
    <col min="13840" max="13840" width="7" style="185" customWidth="1"/>
    <col min="13841" max="13841" width="6" style="185" customWidth="1"/>
    <col min="13842" max="13842" width="7.33203125" style="185" customWidth="1"/>
    <col min="13843" max="13843" width="9.88671875" style="185" customWidth="1"/>
    <col min="13844" max="13844" width="9.33203125" style="185" customWidth="1"/>
    <col min="13845" max="13845" width="7.5546875" style="185" customWidth="1"/>
    <col min="13846" max="13846" width="6.33203125" style="185" customWidth="1"/>
    <col min="13847" max="13847" width="7.6640625" style="185" customWidth="1"/>
    <col min="13848" max="14080" width="9" style="185"/>
    <col min="14081" max="14081" width="3.6640625" style="185" customWidth="1"/>
    <col min="14082" max="14082" width="27.44140625" style="185" customWidth="1"/>
    <col min="14083" max="14084" width="8.33203125" style="185" customWidth="1"/>
    <col min="14085" max="14086" width="7.6640625" style="185" customWidth="1"/>
    <col min="14087" max="14087" width="6" style="185" customWidth="1"/>
    <col min="14088" max="14088" width="10.33203125" style="185" customWidth="1"/>
    <col min="14089" max="14089" width="7.6640625" style="185" customWidth="1"/>
    <col min="14090" max="14090" width="8.109375" style="185" customWidth="1"/>
    <col min="14091" max="14091" width="7.6640625" style="185" customWidth="1"/>
    <col min="14092" max="14092" width="6.33203125" style="185" customWidth="1"/>
    <col min="14093" max="14093" width="8.6640625" style="185" customWidth="1"/>
    <col min="14094" max="14094" width="10.6640625" style="185" customWidth="1"/>
    <col min="14095" max="14095" width="6.33203125" style="185" customWidth="1"/>
    <col min="14096" max="14096" width="7" style="185" customWidth="1"/>
    <col min="14097" max="14097" width="6" style="185" customWidth="1"/>
    <col min="14098" max="14098" width="7.33203125" style="185" customWidth="1"/>
    <col min="14099" max="14099" width="9.88671875" style="185" customWidth="1"/>
    <col min="14100" max="14100" width="9.33203125" style="185" customWidth="1"/>
    <col min="14101" max="14101" width="7.5546875" style="185" customWidth="1"/>
    <col min="14102" max="14102" width="6.33203125" style="185" customWidth="1"/>
    <col min="14103" max="14103" width="7.6640625" style="185" customWidth="1"/>
    <col min="14104" max="14336" width="9" style="185"/>
    <col min="14337" max="14337" width="3.6640625" style="185" customWidth="1"/>
    <col min="14338" max="14338" width="27.44140625" style="185" customWidth="1"/>
    <col min="14339" max="14340" width="8.33203125" style="185" customWidth="1"/>
    <col min="14341" max="14342" width="7.6640625" style="185" customWidth="1"/>
    <col min="14343" max="14343" width="6" style="185" customWidth="1"/>
    <col min="14344" max="14344" width="10.33203125" style="185" customWidth="1"/>
    <col min="14345" max="14345" width="7.6640625" style="185" customWidth="1"/>
    <col min="14346" max="14346" width="8.109375" style="185" customWidth="1"/>
    <col min="14347" max="14347" width="7.6640625" style="185" customWidth="1"/>
    <col min="14348" max="14348" width="6.33203125" style="185" customWidth="1"/>
    <col min="14349" max="14349" width="8.6640625" style="185" customWidth="1"/>
    <col min="14350" max="14350" width="10.6640625" style="185" customWidth="1"/>
    <col min="14351" max="14351" width="6.33203125" style="185" customWidth="1"/>
    <col min="14352" max="14352" width="7" style="185" customWidth="1"/>
    <col min="14353" max="14353" width="6" style="185" customWidth="1"/>
    <col min="14354" max="14354" width="7.33203125" style="185" customWidth="1"/>
    <col min="14355" max="14355" width="9.88671875" style="185" customWidth="1"/>
    <col min="14356" max="14356" width="9.33203125" style="185" customWidth="1"/>
    <col min="14357" max="14357" width="7.5546875" style="185" customWidth="1"/>
    <col min="14358" max="14358" width="6.33203125" style="185" customWidth="1"/>
    <col min="14359" max="14359" width="7.6640625" style="185" customWidth="1"/>
    <col min="14360" max="14592" width="9" style="185"/>
    <col min="14593" max="14593" width="3.6640625" style="185" customWidth="1"/>
    <col min="14594" max="14594" width="27.44140625" style="185" customWidth="1"/>
    <col min="14595" max="14596" width="8.33203125" style="185" customWidth="1"/>
    <col min="14597" max="14598" width="7.6640625" style="185" customWidth="1"/>
    <col min="14599" max="14599" width="6" style="185" customWidth="1"/>
    <col min="14600" max="14600" width="10.33203125" style="185" customWidth="1"/>
    <col min="14601" max="14601" width="7.6640625" style="185" customWidth="1"/>
    <col min="14602" max="14602" width="8.109375" style="185" customWidth="1"/>
    <col min="14603" max="14603" width="7.6640625" style="185" customWidth="1"/>
    <col min="14604" max="14604" width="6.33203125" style="185" customWidth="1"/>
    <col min="14605" max="14605" width="8.6640625" style="185" customWidth="1"/>
    <col min="14606" max="14606" width="10.6640625" style="185" customWidth="1"/>
    <col min="14607" max="14607" width="6.33203125" style="185" customWidth="1"/>
    <col min="14608" max="14608" width="7" style="185" customWidth="1"/>
    <col min="14609" max="14609" width="6" style="185" customWidth="1"/>
    <col min="14610" max="14610" width="7.33203125" style="185" customWidth="1"/>
    <col min="14611" max="14611" width="9.88671875" style="185" customWidth="1"/>
    <col min="14612" max="14612" width="9.33203125" style="185" customWidth="1"/>
    <col min="14613" max="14613" width="7.5546875" style="185" customWidth="1"/>
    <col min="14614" max="14614" width="6.33203125" style="185" customWidth="1"/>
    <col min="14615" max="14615" width="7.6640625" style="185" customWidth="1"/>
    <col min="14616" max="14848" width="9" style="185"/>
    <col min="14849" max="14849" width="3.6640625" style="185" customWidth="1"/>
    <col min="14850" max="14850" width="27.44140625" style="185" customWidth="1"/>
    <col min="14851" max="14852" width="8.33203125" style="185" customWidth="1"/>
    <col min="14853" max="14854" width="7.6640625" style="185" customWidth="1"/>
    <col min="14855" max="14855" width="6" style="185" customWidth="1"/>
    <col min="14856" max="14856" width="10.33203125" style="185" customWidth="1"/>
    <col min="14857" max="14857" width="7.6640625" style="185" customWidth="1"/>
    <col min="14858" max="14858" width="8.109375" style="185" customWidth="1"/>
    <col min="14859" max="14859" width="7.6640625" style="185" customWidth="1"/>
    <col min="14860" max="14860" width="6.33203125" style="185" customWidth="1"/>
    <col min="14861" max="14861" width="8.6640625" style="185" customWidth="1"/>
    <col min="14862" max="14862" width="10.6640625" style="185" customWidth="1"/>
    <col min="14863" max="14863" width="6.33203125" style="185" customWidth="1"/>
    <col min="14864" max="14864" width="7" style="185" customWidth="1"/>
    <col min="14865" max="14865" width="6" style="185" customWidth="1"/>
    <col min="14866" max="14866" width="7.33203125" style="185" customWidth="1"/>
    <col min="14867" max="14867" width="9.88671875" style="185" customWidth="1"/>
    <col min="14868" max="14868" width="9.33203125" style="185" customWidth="1"/>
    <col min="14869" max="14869" width="7.5546875" style="185" customWidth="1"/>
    <col min="14870" max="14870" width="6.33203125" style="185" customWidth="1"/>
    <col min="14871" max="14871" width="7.6640625" style="185" customWidth="1"/>
    <col min="14872" max="15104" width="9" style="185"/>
    <col min="15105" max="15105" width="3.6640625" style="185" customWidth="1"/>
    <col min="15106" max="15106" width="27.44140625" style="185" customWidth="1"/>
    <col min="15107" max="15108" width="8.33203125" style="185" customWidth="1"/>
    <col min="15109" max="15110" width="7.6640625" style="185" customWidth="1"/>
    <col min="15111" max="15111" width="6" style="185" customWidth="1"/>
    <col min="15112" max="15112" width="10.33203125" style="185" customWidth="1"/>
    <col min="15113" max="15113" width="7.6640625" style="185" customWidth="1"/>
    <col min="15114" max="15114" width="8.109375" style="185" customWidth="1"/>
    <col min="15115" max="15115" width="7.6640625" style="185" customWidth="1"/>
    <col min="15116" max="15116" width="6.33203125" style="185" customWidth="1"/>
    <col min="15117" max="15117" width="8.6640625" style="185" customWidth="1"/>
    <col min="15118" max="15118" width="10.6640625" style="185" customWidth="1"/>
    <col min="15119" max="15119" width="6.33203125" style="185" customWidth="1"/>
    <col min="15120" max="15120" width="7" style="185" customWidth="1"/>
    <col min="15121" max="15121" width="6" style="185" customWidth="1"/>
    <col min="15122" max="15122" width="7.33203125" style="185" customWidth="1"/>
    <col min="15123" max="15123" width="9.88671875" style="185" customWidth="1"/>
    <col min="15124" max="15124" width="9.33203125" style="185" customWidth="1"/>
    <col min="15125" max="15125" width="7.5546875" style="185" customWidth="1"/>
    <col min="15126" max="15126" width="6.33203125" style="185" customWidth="1"/>
    <col min="15127" max="15127" width="7.6640625" style="185" customWidth="1"/>
    <col min="15128" max="15360" width="9" style="185"/>
    <col min="15361" max="15361" width="3.6640625" style="185" customWidth="1"/>
    <col min="15362" max="15362" width="27.44140625" style="185" customWidth="1"/>
    <col min="15363" max="15364" width="8.33203125" style="185" customWidth="1"/>
    <col min="15365" max="15366" width="7.6640625" style="185" customWidth="1"/>
    <col min="15367" max="15367" width="6" style="185" customWidth="1"/>
    <col min="15368" max="15368" width="10.33203125" style="185" customWidth="1"/>
    <col min="15369" max="15369" width="7.6640625" style="185" customWidth="1"/>
    <col min="15370" max="15370" width="8.109375" style="185" customWidth="1"/>
    <col min="15371" max="15371" width="7.6640625" style="185" customWidth="1"/>
    <col min="15372" max="15372" width="6.33203125" style="185" customWidth="1"/>
    <col min="15373" max="15373" width="8.6640625" style="185" customWidth="1"/>
    <col min="15374" max="15374" width="10.6640625" style="185" customWidth="1"/>
    <col min="15375" max="15375" width="6.33203125" style="185" customWidth="1"/>
    <col min="15376" max="15376" width="7" style="185" customWidth="1"/>
    <col min="15377" max="15377" width="6" style="185" customWidth="1"/>
    <col min="15378" max="15378" width="7.33203125" style="185" customWidth="1"/>
    <col min="15379" max="15379" width="9.88671875" style="185" customWidth="1"/>
    <col min="15380" max="15380" width="9.33203125" style="185" customWidth="1"/>
    <col min="15381" max="15381" width="7.5546875" style="185" customWidth="1"/>
    <col min="15382" max="15382" width="6.33203125" style="185" customWidth="1"/>
    <col min="15383" max="15383" width="7.6640625" style="185" customWidth="1"/>
    <col min="15384" max="15616" width="9" style="185"/>
    <col min="15617" max="15617" width="3.6640625" style="185" customWidth="1"/>
    <col min="15618" max="15618" width="27.44140625" style="185" customWidth="1"/>
    <col min="15619" max="15620" width="8.33203125" style="185" customWidth="1"/>
    <col min="15621" max="15622" width="7.6640625" style="185" customWidth="1"/>
    <col min="15623" max="15623" width="6" style="185" customWidth="1"/>
    <col min="15624" max="15624" width="10.33203125" style="185" customWidth="1"/>
    <col min="15625" max="15625" width="7.6640625" style="185" customWidth="1"/>
    <col min="15626" max="15626" width="8.109375" style="185" customWidth="1"/>
    <col min="15627" max="15627" width="7.6640625" style="185" customWidth="1"/>
    <col min="15628" max="15628" width="6.33203125" style="185" customWidth="1"/>
    <col min="15629" max="15629" width="8.6640625" style="185" customWidth="1"/>
    <col min="15630" max="15630" width="10.6640625" style="185" customWidth="1"/>
    <col min="15631" max="15631" width="6.33203125" style="185" customWidth="1"/>
    <col min="15632" max="15632" width="7" style="185" customWidth="1"/>
    <col min="15633" max="15633" width="6" style="185" customWidth="1"/>
    <col min="15634" max="15634" width="7.33203125" style="185" customWidth="1"/>
    <col min="15635" max="15635" width="9.88671875" style="185" customWidth="1"/>
    <col min="15636" max="15636" width="9.33203125" style="185" customWidth="1"/>
    <col min="15637" max="15637" width="7.5546875" style="185" customWidth="1"/>
    <col min="15638" max="15638" width="6.33203125" style="185" customWidth="1"/>
    <col min="15639" max="15639" width="7.6640625" style="185" customWidth="1"/>
    <col min="15640" max="15872" width="9" style="185"/>
    <col min="15873" max="15873" width="3.6640625" style="185" customWidth="1"/>
    <col min="15874" max="15874" width="27.44140625" style="185" customWidth="1"/>
    <col min="15875" max="15876" width="8.33203125" style="185" customWidth="1"/>
    <col min="15877" max="15878" width="7.6640625" style="185" customWidth="1"/>
    <col min="15879" max="15879" width="6" style="185" customWidth="1"/>
    <col min="15880" max="15880" width="10.33203125" style="185" customWidth="1"/>
    <col min="15881" max="15881" width="7.6640625" style="185" customWidth="1"/>
    <col min="15882" max="15882" width="8.109375" style="185" customWidth="1"/>
    <col min="15883" max="15883" width="7.6640625" style="185" customWidth="1"/>
    <col min="15884" max="15884" width="6.33203125" style="185" customWidth="1"/>
    <col min="15885" max="15885" width="8.6640625" style="185" customWidth="1"/>
    <col min="15886" max="15886" width="10.6640625" style="185" customWidth="1"/>
    <col min="15887" max="15887" width="6.33203125" style="185" customWidth="1"/>
    <col min="15888" max="15888" width="7" style="185" customWidth="1"/>
    <col min="15889" max="15889" width="6" style="185" customWidth="1"/>
    <col min="15890" max="15890" width="7.33203125" style="185" customWidth="1"/>
    <col min="15891" max="15891" width="9.88671875" style="185" customWidth="1"/>
    <col min="15892" max="15892" width="9.33203125" style="185" customWidth="1"/>
    <col min="15893" max="15893" width="7.5546875" style="185" customWidth="1"/>
    <col min="15894" max="15894" width="6.33203125" style="185" customWidth="1"/>
    <col min="15895" max="15895" width="7.6640625" style="185" customWidth="1"/>
    <col min="15896" max="16128" width="9" style="185"/>
    <col min="16129" max="16129" width="3.6640625" style="185" customWidth="1"/>
    <col min="16130" max="16130" width="27.44140625" style="185" customWidth="1"/>
    <col min="16131" max="16132" width="8.33203125" style="185" customWidth="1"/>
    <col min="16133" max="16134" width="7.6640625" style="185" customWidth="1"/>
    <col min="16135" max="16135" width="6" style="185" customWidth="1"/>
    <col min="16136" max="16136" width="10.33203125" style="185" customWidth="1"/>
    <col min="16137" max="16137" width="7.6640625" style="185" customWidth="1"/>
    <col min="16138" max="16138" width="8.109375" style="185" customWidth="1"/>
    <col min="16139" max="16139" width="7.6640625" style="185" customWidth="1"/>
    <col min="16140" max="16140" width="6.33203125" style="185" customWidth="1"/>
    <col min="16141" max="16141" width="8.6640625" style="185" customWidth="1"/>
    <col min="16142" max="16142" width="10.6640625" style="185" customWidth="1"/>
    <col min="16143" max="16143" width="6.33203125" style="185" customWidth="1"/>
    <col min="16144" max="16144" width="7" style="185" customWidth="1"/>
    <col min="16145" max="16145" width="6" style="185" customWidth="1"/>
    <col min="16146" max="16146" width="7.33203125" style="185" customWidth="1"/>
    <col min="16147" max="16147" width="9.88671875" style="185" customWidth="1"/>
    <col min="16148" max="16148" width="9.33203125" style="185" customWidth="1"/>
    <col min="16149" max="16149" width="7.5546875" style="185" customWidth="1"/>
    <col min="16150" max="16150" width="6.33203125" style="185" customWidth="1"/>
    <col min="16151" max="16151" width="7.6640625" style="185" customWidth="1"/>
    <col min="16152" max="16384" width="9" style="185"/>
  </cols>
  <sheetData>
    <row r="1" spans="1:25" s="182" customFormat="1" ht="13.8">
      <c r="A1" s="179"/>
      <c r="B1" s="180" t="s">
        <v>393</v>
      </c>
      <c r="C1" s="180"/>
      <c r="D1" s="180"/>
      <c r="E1" s="180"/>
      <c r="F1" s="180"/>
      <c r="G1" s="180"/>
      <c r="H1" s="180"/>
      <c r="I1" s="180"/>
      <c r="J1" s="180"/>
      <c r="K1" s="180"/>
      <c r="L1" s="181"/>
      <c r="W1" s="331" t="s">
        <v>363</v>
      </c>
      <c r="X1" s="331"/>
    </row>
    <row r="2" spans="1:25" ht="13.8">
      <c r="A2" s="184"/>
      <c r="B2" s="324" t="s">
        <v>364</v>
      </c>
      <c r="C2" s="324"/>
      <c r="D2" s="324"/>
      <c r="E2" s="324"/>
      <c r="F2" s="324"/>
      <c r="G2" s="324"/>
      <c r="H2" s="324"/>
      <c r="I2" s="324"/>
      <c r="J2" s="324"/>
      <c r="K2" s="324"/>
      <c r="L2" s="324"/>
      <c r="M2" s="324"/>
      <c r="N2" s="324"/>
      <c r="O2" s="324"/>
      <c r="P2" s="324"/>
      <c r="Q2" s="324"/>
      <c r="R2" s="324"/>
      <c r="S2" s="324"/>
      <c r="T2" s="324"/>
      <c r="U2" s="324"/>
      <c r="V2" s="324"/>
      <c r="W2" s="324"/>
      <c r="X2" s="185"/>
    </row>
    <row r="3" spans="1:25" s="183" customFormat="1" ht="14.4" customHeight="1" thickBot="1">
      <c r="A3" s="186"/>
      <c r="B3" s="187"/>
      <c r="C3" s="187"/>
      <c r="D3" s="187"/>
      <c r="E3" s="187"/>
      <c r="F3" s="187"/>
      <c r="G3" s="187"/>
      <c r="H3" s="187"/>
      <c r="I3" s="187"/>
      <c r="J3" s="188"/>
      <c r="K3" s="188"/>
      <c r="L3" s="189"/>
      <c r="V3" s="190"/>
      <c r="W3" s="190"/>
      <c r="X3" s="191" t="s">
        <v>175</v>
      </c>
    </row>
    <row r="4" spans="1:25" s="183" customFormat="1" ht="15" customHeight="1">
      <c r="A4" s="192"/>
      <c r="B4" s="193"/>
      <c r="C4" s="194" t="s">
        <v>365</v>
      </c>
      <c r="D4" s="195" t="s">
        <v>176</v>
      </c>
      <c r="E4" s="196" t="s">
        <v>194</v>
      </c>
      <c r="F4" s="197" t="s">
        <v>137</v>
      </c>
      <c r="G4" s="197" t="s">
        <v>177</v>
      </c>
      <c r="H4" s="196" t="s">
        <v>178</v>
      </c>
      <c r="I4" s="196" t="s">
        <v>179</v>
      </c>
      <c r="J4" s="198" t="s">
        <v>180</v>
      </c>
      <c r="K4" s="196" t="s">
        <v>181</v>
      </c>
      <c r="L4" s="196" t="s">
        <v>182</v>
      </c>
      <c r="M4" s="199" t="s">
        <v>183</v>
      </c>
      <c r="N4" s="200" t="s">
        <v>184</v>
      </c>
      <c r="O4" s="201" t="s">
        <v>185</v>
      </c>
      <c r="P4" s="325" t="s">
        <v>186</v>
      </c>
      <c r="Q4" s="326"/>
      <c r="R4" s="326"/>
      <c r="S4" s="327"/>
      <c r="T4" s="197" t="s">
        <v>187</v>
      </c>
      <c r="U4" s="196" t="s">
        <v>188</v>
      </c>
      <c r="V4" s="196" t="s">
        <v>189</v>
      </c>
      <c r="W4" s="328" t="s">
        <v>190</v>
      </c>
      <c r="X4" s="202" t="s">
        <v>191</v>
      </c>
    </row>
    <row r="5" spans="1:25">
      <c r="A5" s="203"/>
      <c r="B5" s="204"/>
      <c r="C5" s="47" t="s">
        <v>192</v>
      </c>
      <c r="D5" s="48" t="s">
        <v>193</v>
      </c>
      <c r="E5" s="47" t="s">
        <v>211</v>
      </c>
      <c r="F5" s="49" t="s">
        <v>195</v>
      </c>
      <c r="G5" s="50"/>
      <c r="H5" s="47" t="s">
        <v>196</v>
      </c>
      <c r="I5" s="51" t="s">
        <v>197</v>
      </c>
      <c r="J5" s="52" t="s">
        <v>198</v>
      </c>
      <c r="K5" s="47" t="s">
        <v>199</v>
      </c>
      <c r="L5" s="47" t="s">
        <v>200</v>
      </c>
      <c r="M5" s="53" t="s">
        <v>201</v>
      </c>
      <c r="N5" s="46" t="s">
        <v>202</v>
      </c>
      <c r="O5" s="54" t="s">
        <v>203</v>
      </c>
      <c r="P5" s="55" t="s">
        <v>204</v>
      </c>
      <c r="Q5" s="45" t="s">
        <v>205</v>
      </c>
      <c r="R5" s="45" t="s">
        <v>206</v>
      </c>
      <c r="S5" s="56" t="s">
        <v>366</v>
      </c>
      <c r="T5" s="49" t="s">
        <v>207</v>
      </c>
      <c r="U5" s="47" t="s">
        <v>208</v>
      </c>
      <c r="V5" s="47"/>
      <c r="W5" s="329"/>
      <c r="X5" s="59"/>
    </row>
    <row r="6" spans="1:25">
      <c r="A6" s="205"/>
      <c r="B6" s="206" t="s">
        <v>209</v>
      </c>
      <c r="C6" s="47" t="s">
        <v>210</v>
      </c>
      <c r="D6" s="43"/>
      <c r="E6" s="46"/>
      <c r="F6" s="57"/>
      <c r="G6" s="57"/>
      <c r="H6" s="53" t="s">
        <v>212</v>
      </c>
      <c r="I6" s="47" t="s">
        <v>213</v>
      </c>
      <c r="J6" s="46" t="s">
        <v>214</v>
      </c>
      <c r="K6" s="46" t="s">
        <v>215</v>
      </c>
      <c r="L6" s="47"/>
      <c r="M6" s="53" t="s">
        <v>216</v>
      </c>
      <c r="N6" s="46" t="s">
        <v>217</v>
      </c>
      <c r="O6" s="54" t="s">
        <v>218</v>
      </c>
      <c r="P6" s="58" t="s">
        <v>219</v>
      </c>
      <c r="Q6" s="46"/>
      <c r="R6" s="47" t="s">
        <v>220</v>
      </c>
      <c r="S6" s="59" t="s">
        <v>221</v>
      </c>
      <c r="T6" s="49" t="s">
        <v>208</v>
      </c>
      <c r="U6" s="47" t="s">
        <v>222</v>
      </c>
      <c r="V6" s="47"/>
      <c r="W6" s="329"/>
      <c r="X6" s="59"/>
    </row>
    <row r="7" spans="1:25" ht="12.6" thickBot="1">
      <c r="A7" s="205"/>
      <c r="B7" s="207"/>
      <c r="C7" s="60"/>
      <c r="D7" s="61"/>
      <c r="E7" s="46"/>
      <c r="F7" s="62"/>
      <c r="G7" s="49"/>
      <c r="H7" s="53" t="s">
        <v>222</v>
      </c>
      <c r="I7" s="47"/>
      <c r="J7" s="52" t="s">
        <v>222</v>
      </c>
      <c r="K7" s="46" t="s">
        <v>223</v>
      </c>
      <c r="L7" s="63"/>
      <c r="M7" s="64" t="s">
        <v>224</v>
      </c>
      <c r="N7" s="60" t="s">
        <v>225</v>
      </c>
      <c r="O7" s="65"/>
      <c r="P7" s="66"/>
      <c r="Q7" s="67"/>
      <c r="R7" s="68"/>
      <c r="S7" s="69" t="s">
        <v>195</v>
      </c>
      <c r="T7" s="70" t="s">
        <v>222</v>
      </c>
      <c r="U7" s="63"/>
      <c r="V7" s="63"/>
      <c r="W7" s="330"/>
      <c r="X7" s="208"/>
    </row>
    <row r="8" spans="1:25">
      <c r="A8" s="209">
        <v>1</v>
      </c>
      <c r="B8" s="210">
        <v>2</v>
      </c>
      <c r="C8" s="211">
        <v>3</v>
      </c>
      <c r="D8" s="211">
        <v>4</v>
      </c>
      <c r="E8" s="210">
        <v>5</v>
      </c>
      <c r="F8" s="211">
        <v>6</v>
      </c>
      <c r="G8" s="211">
        <v>7</v>
      </c>
      <c r="H8" s="210">
        <v>8</v>
      </c>
      <c r="I8" s="211">
        <v>9</v>
      </c>
      <c r="J8" s="211">
        <v>10</v>
      </c>
      <c r="K8" s="210">
        <v>11</v>
      </c>
      <c r="L8" s="211">
        <v>12</v>
      </c>
      <c r="M8" s="211">
        <v>13</v>
      </c>
      <c r="N8" s="210">
        <v>14</v>
      </c>
      <c r="O8" s="211">
        <v>15</v>
      </c>
      <c r="P8" s="211">
        <v>16</v>
      </c>
      <c r="Q8" s="210">
        <v>17</v>
      </c>
      <c r="R8" s="211">
        <v>18</v>
      </c>
      <c r="S8" s="211">
        <v>19</v>
      </c>
      <c r="T8" s="210">
        <v>20</v>
      </c>
      <c r="U8" s="211">
        <v>21</v>
      </c>
      <c r="V8" s="211">
        <v>22</v>
      </c>
      <c r="W8" s="210">
        <v>23</v>
      </c>
      <c r="X8" s="212">
        <v>24</v>
      </c>
    </row>
    <row r="9" spans="1:25" s="182" customFormat="1">
      <c r="A9" s="213">
        <v>1</v>
      </c>
      <c r="B9" s="214" t="s">
        <v>226</v>
      </c>
      <c r="C9" s="215">
        <v>845.8</v>
      </c>
      <c r="D9" s="215">
        <v>685.4</v>
      </c>
      <c r="E9" s="215">
        <v>9.8999999999999986</v>
      </c>
      <c r="F9" s="215">
        <v>150.50000000000003</v>
      </c>
      <c r="G9" s="215">
        <v>43.5</v>
      </c>
      <c r="H9" s="215">
        <v>0.4</v>
      </c>
      <c r="I9" s="215">
        <v>1.1000000000000001</v>
      </c>
      <c r="J9" s="215">
        <v>0.1</v>
      </c>
      <c r="K9" s="215">
        <v>0.6</v>
      </c>
      <c r="L9" s="215">
        <v>0.1</v>
      </c>
      <c r="M9" s="215">
        <v>0</v>
      </c>
      <c r="N9" s="215">
        <v>4.5999999999999996</v>
      </c>
      <c r="O9" s="215">
        <v>1.8</v>
      </c>
      <c r="P9" s="215">
        <v>36.6</v>
      </c>
      <c r="Q9" s="215">
        <v>21.4</v>
      </c>
      <c r="R9" s="215">
        <v>4.3</v>
      </c>
      <c r="S9" s="215">
        <v>4</v>
      </c>
      <c r="T9" s="215">
        <v>2.9000000000000004</v>
      </c>
      <c r="U9" s="215">
        <v>24.700000000000003</v>
      </c>
      <c r="V9" s="215">
        <v>0</v>
      </c>
      <c r="W9" s="215">
        <v>2.2999999999999998</v>
      </c>
      <c r="X9" s="216">
        <v>2.1</v>
      </c>
      <c r="Y9" s="217"/>
    </row>
    <row r="10" spans="1:25">
      <c r="A10" s="213">
        <v>2</v>
      </c>
      <c r="B10" s="218" t="s">
        <v>367</v>
      </c>
      <c r="C10" s="219">
        <v>447.7</v>
      </c>
      <c r="D10" s="219">
        <v>354.9</v>
      </c>
      <c r="E10" s="219">
        <v>5.0999999999999996</v>
      </c>
      <c r="F10" s="219">
        <v>87.7</v>
      </c>
      <c r="G10" s="219">
        <v>0</v>
      </c>
      <c r="H10" s="219">
        <v>0.4</v>
      </c>
      <c r="I10" s="219">
        <v>1.1000000000000001</v>
      </c>
      <c r="J10" s="219">
        <v>0.1</v>
      </c>
      <c r="K10" s="219">
        <v>0.6</v>
      </c>
      <c r="L10" s="219">
        <v>0.1</v>
      </c>
      <c r="M10" s="219">
        <v>0</v>
      </c>
      <c r="N10" s="219">
        <v>3.5</v>
      </c>
      <c r="O10" s="219">
        <v>0.5</v>
      </c>
      <c r="P10" s="219">
        <v>36.6</v>
      </c>
      <c r="Q10" s="219">
        <v>21.4</v>
      </c>
      <c r="R10" s="219">
        <v>4.3</v>
      </c>
      <c r="S10" s="219">
        <v>4</v>
      </c>
      <c r="T10" s="219">
        <v>0.8</v>
      </c>
      <c r="U10" s="219">
        <v>12</v>
      </c>
      <c r="V10" s="219">
        <v>0</v>
      </c>
      <c r="W10" s="219">
        <v>2.2999999999999998</v>
      </c>
      <c r="X10" s="219">
        <v>0</v>
      </c>
      <c r="Y10" s="217"/>
    </row>
    <row r="11" spans="1:25" ht="11.25" customHeight="1">
      <c r="A11" s="213">
        <v>3</v>
      </c>
      <c r="B11" s="220" t="s">
        <v>368</v>
      </c>
      <c r="C11" s="219">
        <v>56.400000000000006</v>
      </c>
      <c r="D11" s="219"/>
      <c r="E11" s="219"/>
      <c r="F11" s="219">
        <v>56.400000000000006</v>
      </c>
      <c r="G11" s="219">
        <v>43.5</v>
      </c>
      <c r="H11" s="219"/>
      <c r="I11" s="219"/>
      <c r="J11" s="219"/>
      <c r="K11" s="219"/>
      <c r="L11" s="219"/>
      <c r="M11" s="219">
        <v>0</v>
      </c>
      <c r="N11" s="219">
        <v>1.1000000000000001</v>
      </c>
      <c r="O11" s="219"/>
      <c r="P11" s="219"/>
      <c r="Q11" s="219"/>
      <c r="R11" s="219"/>
      <c r="S11" s="219"/>
      <c r="T11" s="219">
        <v>1.1000000000000001</v>
      </c>
      <c r="U11" s="219">
        <v>8.6</v>
      </c>
      <c r="V11" s="219">
        <v>0</v>
      </c>
      <c r="W11" s="219"/>
      <c r="X11" s="221">
        <v>2.1</v>
      </c>
      <c r="Y11" s="217"/>
    </row>
    <row r="12" spans="1:25">
      <c r="A12" s="213">
        <v>4</v>
      </c>
      <c r="B12" s="218" t="s">
        <v>369</v>
      </c>
      <c r="C12" s="219">
        <v>341.7</v>
      </c>
      <c r="D12" s="219">
        <v>330.5</v>
      </c>
      <c r="E12" s="219">
        <v>4.8</v>
      </c>
      <c r="F12" s="219">
        <v>6.3999999999999995</v>
      </c>
      <c r="G12" s="219"/>
      <c r="H12" s="219"/>
      <c r="I12" s="219"/>
      <c r="J12" s="219"/>
      <c r="K12" s="219"/>
      <c r="L12" s="219"/>
      <c r="M12" s="219">
        <v>0</v>
      </c>
      <c r="N12" s="219"/>
      <c r="O12" s="219">
        <v>1.3</v>
      </c>
      <c r="P12" s="219"/>
      <c r="Q12" s="219"/>
      <c r="R12" s="219"/>
      <c r="S12" s="219"/>
      <c r="T12" s="219">
        <v>1</v>
      </c>
      <c r="U12" s="219">
        <v>4.0999999999999996</v>
      </c>
      <c r="V12" s="219">
        <v>0</v>
      </c>
      <c r="W12" s="219"/>
      <c r="X12" s="221">
        <v>0</v>
      </c>
      <c r="Y12" s="217"/>
    </row>
    <row r="13" spans="1:25" s="182" customFormat="1">
      <c r="A13" s="213">
        <v>5</v>
      </c>
      <c r="B13" s="214" t="s">
        <v>227</v>
      </c>
      <c r="C13" s="215">
        <v>887.80000000000007</v>
      </c>
      <c r="D13" s="215">
        <v>718.90000000000009</v>
      </c>
      <c r="E13" s="215">
        <v>10.5</v>
      </c>
      <c r="F13" s="215">
        <v>158.4</v>
      </c>
      <c r="G13" s="215">
        <v>49.1</v>
      </c>
      <c r="H13" s="215">
        <v>0.4</v>
      </c>
      <c r="I13" s="215">
        <v>1.1000000000000001</v>
      </c>
      <c r="J13" s="215">
        <v>0.1</v>
      </c>
      <c r="K13" s="215">
        <v>0.6</v>
      </c>
      <c r="L13" s="215">
        <v>0.1</v>
      </c>
      <c r="M13" s="215">
        <v>0</v>
      </c>
      <c r="N13" s="215">
        <v>3.9</v>
      </c>
      <c r="O13" s="215">
        <v>1.7999999999999998</v>
      </c>
      <c r="P13" s="215">
        <v>32.299999999999997</v>
      </c>
      <c r="Q13" s="215">
        <v>31</v>
      </c>
      <c r="R13" s="215">
        <v>4.3</v>
      </c>
      <c r="S13" s="215">
        <v>4.0999999999999996</v>
      </c>
      <c r="T13" s="215">
        <v>2.5</v>
      </c>
      <c r="U13" s="215">
        <v>24.4</v>
      </c>
      <c r="V13" s="215">
        <v>0</v>
      </c>
      <c r="W13" s="215">
        <v>2.7</v>
      </c>
      <c r="X13" s="216">
        <v>0</v>
      </c>
      <c r="Y13" s="217"/>
    </row>
    <row r="14" spans="1:25">
      <c r="A14" s="213">
        <v>6</v>
      </c>
      <c r="B14" s="218" t="s">
        <v>367</v>
      </c>
      <c r="C14" s="219">
        <v>486.3</v>
      </c>
      <c r="D14" s="219">
        <v>387.8</v>
      </c>
      <c r="E14" s="219">
        <v>5.7</v>
      </c>
      <c r="F14" s="219">
        <v>92.8</v>
      </c>
      <c r="G14" s="219">
        <v>0</v>
      </c>
      <c r="H14" s="219">
        <v>0.4</v>
      </c>
      <c r="I14" s="219">
        <v>1.1000000000000001</v>
      </c>
      <c r="J14" s="219">
        <v>0.1</v>
      </c>
      <c r="K14" s="219">
        <v>0.6</v>
      </c>
      <c r="L14" s="219">
        <v>0.1</v>
      </c>
      <c r="M14" s="219">
        <v>0</v>
      </c>
      <c r="N14" s="219">
        <v>3.3</v>
      </c>
      <c r="O14" s="219">
        <v>0.6</v>
      </c>
      <c r="P14" s="219">
        <v>32.299999999999997</v>
      </c>
      <c r="Q14" s="219">
        <v>31</v>
      </c>
      <c r="R14" s="219">
        <v>4.3</v>
      </c>
      <c r="S14" s="219">
        <v>4.0999999999999996</v>
      </c>
      <c r="T14" s="219">
        <v>0.8</v>
      </c>
      <c r="U14" s="219">
        <v>11.4</v>
      </c>
      <c r="V14" s="219">
        <v>0</v>
      </c>
      <c r="W14" s="219">
        <v>2.7</v>
      </c>
      <c r="X14" s="221">
        <v>0</v>
      </c>
      <c r="Y14" s="217"/>
    </row>
    <row r="15" spans="1:25" ht="12.6" customHeight="1">
      <c r="A15" s="213">
        <v>7</v>
      </c>
      <c r="B15" s="222" t="s">
        <v>368</v>
      </c>
      <c r="C15" s="219">
        <v>59.300000000000004</v>
      </c>
      <c r="D15" s="219"/>
      <c r="E15" s="219"/>
      <c r="F15" s="219">
        <v>59.300000000000004</v>
      </c>
      <c r="G15" s="223">
        <v>49.1</v>
      </c>
      <c r="H15" s="219"/>
      <c r="I15" s="219"/>
      <c r="J15" s="219"/>
      <c r="K15" s="219"/>
      <c r="L15" s="219"/>
      <c r="M15" s="219"/>
      <c r="N15" s="219">
        <v>0.6</v>
      </c>
      <c r="O15" s="219"/>
      <c r="P15" s="219"/>
      <c r="Q15" s="219"/>
      <c r="R15" s="219"/>
      <c r="S15" s="219"/>
      <c r="T15" s="219">
        <v>0.7</v>
      </c>
      <c r="U15" s="219">
        <v>8.9</v>
      </c>
      <c r="V15" s="219">
        <v>0</v>
      </c>
      <c r="W15" s="219"/>
      <c r="X15" s="221"/>
      <c r="Y15" s="217"/>
    </row>
    <row r="16" spans="1:25">
      <c r="A16" s="213">
        <v>8</v>
      </c>
      <c r="B16" s="218" t="s">
        <v>369</v>
      </c>
      <c r="C16" s="219">
        <v>342.20000000000005</v>
      </c>
      <c r="D16" s="219">
        <v>331.1</v>
      </c>
      <c r="E16" s="219">
        <v>4.8</v>
      </c>
      <c r="F16" s="219">
        <v>6.3</v>
      </c>
      <c r="G16" s="224"/>
      <c r="H16" s="219"/>
      <c r="I16" s="219"/>
      <c r="J16" s="219"/>
      <c r="K16" s="219"/>
      <c r="L16" s="219"/>
      <c r="M16" s="219"/>
      <c r="N16" s="219"/>
      <c r="O16" s="219">
        <v>1.2</v>
      </c>
      <c r="P16" s="219"/>
      <c r="Q16" s="219">
        <v>0</v>
      </c>
      <c r="R16" s="219"/>
      <c r="S16" s="219"/>
      <c r="T16" s="219">
        <v>1</v>
      </c>
      <c r="U16" s="219">
        <v>4.0999999999999996</v>
      </c>
      <c r="V16" s="219">
        <v>0</v>
      </c>
      <c r="W16" s="219"/>
      <c r="X16" s="221">
        <v>0</v>
      </c>
      <c r="Y16" s="217"/>
    </row>
    <row r="17" spans="1:25" s="182" customFormat="1">
      <c r="A17" s="213">
        <v>9</v>
      </c>
      <c r="B17" s="214" t="s">
        <v>228</v>
      </c>
      <c r="C17" s="215">
        <v>943</v>
      </c>
      <c r="D17" s="215">
        <v>750.59999999999991</v>
      </c>
      <c r="E17" s="215">
        <v>10.899999999999999</v>
      </c>
      <c r="F17" s="215">
        <v>181.50000000000003</v>
      </c>
      <c r="G17" s="215">
        <v>64</v>
      </c>
      <c r="H17" s="215">
        <v>0.4</v>
      </c>
      <c r="I17" s="215">
        <v>1.1000000000000001</v>
      </c>
      <c r="J17" s="215">
        <v>0.1</v>
      </c>
      <c r="K17" s="215">
        <v>4.7</v>
      </c>
      <c r="L17" s="215">
        <v>0.1</v>
      </c>
      <c r="M17" s="215">
        <v>0</v>
      </c>
      <c r="N17" s="215">
        <v>5.4</v>
      </c>
      <c r="O17" s="215">
        <v>2</v>
      </c>
      <c r="P17" s="215">
        <v>38.1</v>
      </c>
      <c r="Q17" s="215">
        <v>19.8</v>
      </c>
      <c r="R17" s="215">
        <v>4.9000000000000004</v>
      </c>
      <c r="S17" s="215">
        <v>4.5</v>
      </c>
      <c r="T17" s="215">
        <v>3</v>
      </c>
      <c r="U17" s="215">
        <v>29.9</v>
      </c>
      <c r="V17" s="215">
        <v>0</v>
      </c>
      <c r="W17" s="215">
        <v>3.5</v>
      </c>
      <c r="X17" s="216">
        <v>0</v>
      </c>
      <c r="Y17" s="217"/>
    </row>
    <row r="18" spans="1:25">
      <c r="A18" s="213">
        <v>10</v>
      </c>
      <c r="B18" s="218" t="s">
        <v>367</v>
      </c>
      <c r="C18" s="219">
        <v>448.20000000000005</v>
      </c>
      <c r="D18" s="219">
        <v>351.9</v>
      </c>
      <c r="E18" s="219">
        <v>5.0999999999999996</v>
      </c>
      <c r="F18" s="219">
        <v>91.200000000000017</v>
      </c>
      <c r="G18" s="219">
        <v>0</v>
      </c>
      <c r="H18" s="219">
        <v>0.4</v>
      </c>
      <c r="I18" s="219">
        <v>1.1000000000000001</v>
      </c>
      <c r="J18" s="219">
        <v>0.1</v>
      </c>
      <c r="K18" s="219">
        <v>0.7</v>
      </c>
      <c r="L18" s="219">
        <v>0.1</v>
      </c>
      <c r="M18" s="219">
        <v>0</v>
      </c>
      <c r="N18" s="219">
        <v>3.4</v>
      </c>
      <c r="O18" s="219">
        <v>0.5</v>
      </c>
      <c r="P18" s="219">
        <v>38.1</v>
      </c>
      <c r="Q18" s="219">
        <v>19.8</v>
      </c>
      <c r="R18" s="219">
        <v>4.9000000000000004</v>
      </c>
      <c r="S18" s="219">
        <v>4.5</v>
      </c>
      <c r="T18" s="219">
        <v>0.9</v>
      </c>
      <c r="U18" s="219">
        <v>13.2</v>
      </c>
      <c r="V18" s="219">
        <v>0</v>
      </c>
      <c r="W18" s="219">
        <v>3.5</v>
      </c>
      <c r="X18" s="221">
        <v>0</v>
      </c>
      <c r="Y18" s="217"/>
    </row>
    <row r="19" spans="1:25" ht="12" customHeight="1">
      <c r="A19" s="213">
        <v>11</v>
      </c>
      <c r="B19" s="222" t="s">
        <v>368</v>
      </c>
      <c r="C19" s="219">
        <v>83</v>
      </c>
      <c r="D19" s="225"/>
      <c r="E19" s="219">
        <v>0</v>
      </c>
      <c r="F19" s="219">
        <v>83</v>
      </c>
      <c r="G19" s="223">
        <v>64</v>
      </c>
      <c r="H19" s="223"/>
      <c r="I19" s="223"/>
      <c r="J19" s="223"/>
      <c r="K19" s="223">
        <v>4</v>
      </c>
      <c r="L19" s="223"/>
      <c r="M19" s="223"/>
      <c r="N19" s="223">
        <v>2</v>
      </c>
      <c r="O19" s="223"/>
      <c r="P19" s="223"/>
      <c r="Q19" s="223"/>
      <c r="R19" s="223"/>
      <c r="S19" s="223"/>
      <c r="T19" s="223">
        <v>1</v>
      </c>
      <c r="U19" s="219">
        <v>12</v>
      </c>
      <c r="V19" s="219">
        <v>0</v>
      </c>
      <c r="W19" s="219"/>
      <c r="X19" s="221">
        <v>0</v>
      </c>
      <c r="Y19" s="217"/>
    </row>
    <row r="20" spans="1:25">
      <c r="A20" s="213">
        <v>12</v>
      </c>
      <c r="B20" s="218" t="s">
        <v>369</v>
      </c>
      <c r="C20" s="219">
        <v>411.8</v>
      </c>
      <c r="D20" s="225">
        <v>398.7</v>
      </c>
      <c r="E20" s="219">
        <v>5.8</v>
      </c>
      <c r="F20" s="219">
        <v>7.3000000000000007</v>
      </c>
      <c r="G20" s="223"/>
      <c r="H20" s="223"/>
      <c r="I20" s="223"/>
      <c r="J20" s="223"/>
      <c r="K20" s="223"/>
      <c r="L20" s="223"/>
      <c r="M20" s="223"/>
      <c r="N20" s="223"/>
      <c r="O20" s="223">
        <v>1.5</v>
      </c>
      <c r="P20" s="223"/>
      <c r="Q20" s="223"/>
      <c r="R20" s="223"/>
      <c r="S20" s="223"/>
      <c r="T20" s="223">
        <v>1.1000000000000001</v>
      </c>
      <c r="U20" s="219">
        <v>4.7</v>
      </c>
      <c r="V20" s="219">
        <v>0</v>
      </c>
      <c r="W20" s="219"/>
      <c r="X20" s="221">
        <v>0</v>
      </c>
      <c r="Y20" s="217"/>
    </row>
    <row r="21" spans="1:25" s="182" customFormat="1">
      <c r="A21" s="213">
        <v>13</v>
      </c>
      <c r="B21" s="214" t="s">
        <v>229</v>
      </c>
      <c r="C21" s="215">
        <v>991.5</v>
      </c>
      <c r="D21" s="215">
        <v>794.9</v>
      </c>
      <c r="E21" s="215">
        <v>11.5</v>
      </c>
      <c r="F21" s="215">
        <v>185.1</v>
      </c>
      <c r="G21" s="215">
        <v>68.8</v>
      </c>
      <c r="H21" s="215">
        <v>0.4</v>
      </c>
      <c r="I21" s="215">
        <v>1.1000000000000001</v>
      </c>
      <c r="J21" s="215">
        <v>0.1</v>
      </c>
      <c r="K21" s="215">
        <v>2.4</v>
      </c>
      <c r="L21" s="215">
        <v>0.1</v>
      </c>
      <c r="M21" s="215">
        <v>0</v>
      </c>
      <c r="N21" s="215">
        <v>4.4000000000000004</v>
      </c>
      <c r="O21" s="215">
        <v>2.2999999999999998</v>
      </c>
      <c r="P21" s="215">
        <v>34.700000000000003</v>
      </c>
      <c r="Q21" s="215">
        <v>21</v>
      </c>
      <c r="R21" s="215">
        <v>5.9</v>
      </c>
      <c r="S21" s="215">
        <v>5.3</v>
      </c>
      <c r="T21" s="215">
        <v>2.9000000000000004</v>
      </c>
      <c r="U21" s="215">
        <v>31.599999999999998</v>
      </c>
      <c r="V21" s="215">
        <v>0</v>
      </c>
      <c r="W21" s="215">
        <v>4.0999999999999996</v>
      </c>
      <c r="X21" s="216">
        <v>0</v>
      </c>
      <c r="Y21" s="217"/>
    </row>
    <row r="22" spans="1:25">
      <c r="A22" s="213">
        <v>14</v>
      </c>
      <c r="B22" s="218" t="s">
        <v>367</v>
      </c>
      <c r="C22" s="219">
        <v>450.2</v>
      </c>
      <c r="D22" s="219">
        <v>352.9</v>
      </c>
      <c r="E22" s="219">
        <v>5.0999999999999996</v>
      </c>
      <c r="F22" s="219">
        <v>92.199999999999989</v>
      </c>
      <c r="G22" s="219">
        <v>0</v>
      </c>
      <c r="H22" s="219">
        <v>0.4</v>
      </c>
      <c r="I22" s="219">
        <v>1.1000000000000001</v>
      </c>
      <c r="J22" s="219">
        <v>0.1</v>
      </c>
      <c r="K22" s="219">
        <v>0.9</v>
      </c>
      <c r="L22" s="219">
        <v>0.1</v>
      </c>
      <c r="M22" s="219">
        <v>0</v>
      </c>
      <c r="N22" s="219">
        <v>3.4</v>
      </c>
      <c r="O22" s="219">
        <v>0.5</v>
      </c>
      <c r="P22" s="219">
        <v>34.700000000000003</v>
      </c>
      <c r="Q22" s="219">
        <v>21</v>
      </c>
      <c r="R22" s="219">
        <v>5.9</v>
      </c>
      <c r="S22" s="219">
        <v>5.3</v>
      </c>
      <c r="T22" s="219">
        <v>1.1000000000000001</v>
      </c>
      <c r="U22" s="219">
        <v>13.6</v>
      </c>
      <c r="V22" s="219">
        <v>0</v>
      </c>
      <c r="W22" s="219">
        <v>4.0999999999999996</v>
      </c>
      <c r="X22" s="221">
        <v>0</v>
      </c>
      <c r="Y22" s="217"/>
    </row>
    <row r="23" spans="1:25" ht="12" customHeight="1">
      <c r="A23" s="213">
        <v>15</v>
      </c>
      <c r="B23" s="222" t="s">
        <v>368</v>
      </c>
      <c r="C23" s="219">
        <v>84.1</v>
      </c>
      <c r="D23" s="225"/>
      <c r="E23" s="219">
        <v>0</v>
      </c>
      <c r="F23" s="219">
        <v>84.1</v>
      </c>
      <c r="G23" s="223">
        <v>68.8</v>
      </c>
      <c r="H23" s="223"/>
      <c r="I23" s="223"/>
      <c r="J23" s="223"/>
      <c r="K23" s="223">
        <v>1.5</v>
      </c>
      <c r="L23" s="223"/>
      <c r="M23" s="223"/>
      <c r="N23" s="223">
        <v>1</v>
      </c>
      <c r="O23" s="223"/>
      <c r="P23" s="223"/>
      <c r="Q23" s="223"/>
      <c r="R23" s="223"/>
      <c r="S23" s="223"/>
      <c r="T23" s="223">
        <v>0.5</v>
      </c>
      <c r="U23" s="219">
        <v>12.3</v>
      </c>
      <c r="V23" s="219">
        <v>0</v>
      </c>
      <c r="W23" s="219"/>
      <c r="X23" s="221">
        <v>0</v>
      </c>
      <c r="Y23" s="217"/>
    </row>
    <row r="24" spans="1:25">
      <c r="A24" s="213">
        <v>16</v>
      </c>
      <c r="B24" s="218" t="s">
        <v>369</v>
      </c>
      <c r="C24" s="219">
        <v>457.2</v>
      </c>
      <c r="D24" s="225">
        <v>442</v>
      </c>
      <c r="E24" s="219">
        <v>6.4</v>
      </c>
      <c r="F24" s="219">
        <v>8.8000000000000007</v>
      </c>
      <c r="G24" s="223"/>
      <c r="H24" s="223"/>
      <c r="I24" s="223"/>
      <c r="J24" s="223"/>
      <c r="K24" s="223"/>
      <c r="L24" s="223"/>
      <c r="M24" s="223"/>
      <c r="N24" s="223"/>
      <c r="O24" s="223">
        <v>1.8</v>
      </c>
      <c r="P24" s="223"/>
      <c r="Q24" s="223"/>
      <c r="R24" s="223"/>
      <c r="S24" s="223"/>
      <c r="T24" s="223">
        <v>1.3</v>
      </c>
      <c r="U24" s="219">
        <v>5.7</v>
      </c>
      <c r="V24" s="219">
        <v>0</v>
      </c>
      <c r="W24" s="219"/>
      <c r="X24" s="221">
        <v>0</v>
      </c>
      <c r="Y24" s="217"/>
    </row>
    <row r="25" spans="1:25" s="182" customFormat="1">
      <c r="A25" s="213">
        <v>17</v>
      </c>
      <c r="B25" s="214" t="s">
        <v>230</v>
      </c>
      <c r="C25" s="215">
        <v>974</v>
      </c>
      <c r="D25" s="215">
        <v>770.6</v>
      </c>
      <c r="E25" s="215">
        <v>11.2</v>
      </c>
      <c r="F25" s="215">
        <v>192.2</v>
      </c>
      <c r="G25" s="215">
        <v>79</v>
      </c>
      <c r="H25" s="215">
        <v>0.4</v>
      </c>
      <c r="I25" s="215">
        <v>1.1000000000000001</v>
      </c>
      <c r="J25" s="215">
        <v>0.1</v>
      </c>
      <c r="K25" s="215">
        <v>0.8</v>
      </c>
      <c r="L25" s="215">
        <v>0.1</v>
      </c>
      <c r="M25" s="215">
        <v>0</v>
      </c>
      <c r="N25" s="215">
        <v>7.3</v>
      </c>
      <c r="O25" s="215">
        <v>2.1</v>
      </c>
      <c r="P25" s="215">
        <v>40</v>
      </c>
      <c r="Q25" s="215">
        <v>19.7</v>
      </c>
      <c r="R25" s="215">
        <v>5.3</v>
      </c>
      <c r="S25" s="215">
        <v>4.8</v>
      </c>
      <c r="T25" s="215">
        <v>2.1</v>
      </c>
      <c r="U25" s="215">
        <v>26.6</v>
      </c>
      <c r="V25" s="215">
        <v>0</v>
      </c>
      <c r="W25" s="215">
        <v>2.8</v>
      </c>
      <c r="X25" s="216">
        <v>0</v>
      </c>
      <c r="Y25" s="217"/>
    </row>
    <row r="26" spans="1:25">
      <c r="A26" s="213">
        <v>18</v>
      </c>
      <c r="B26" s="218" t="s">
        <v>367</v>
      </c>
      <c r="C26" s="219">
        <v>468.79999999999995</v>
      </c>
      <c r="D26" s="219">
        <v>369.8</v>
      </c>
      <c r="E26" s="219">
        <v>5.4</v>
      </c>
      <c r="F26" s="219">
        <v>93.6</v>
      </c>
      <c r="G26" s="219">
        <v>0</v>
      </c>
      <c r="H26" s="219">
        <v>0.4</v>
      </c>
      <c r="I26" s="219">
        <v>1.1000000000000001</v>
      </c>
      <c r="J26" s="219">
        <v>0.1</v>
      </c>
      <c r="K26" s="219">
        <v>0.8</v>
      </c>
      <c r="L26" s="219">
        <v>0.1</v>
      </c>
      <c r="M26" s="219">
        <v>0</v>
      </c>
      <c r="N26" s="219">
        <v>3.3</v>
      </c>
      <c r="O26" s="219">
        <v>0.6</v>
      </c>
      <c r="P26" s="219">
        <v>40</v>
      </c>
      <c r="Q26" s="219">
        <v>19.7</v>
      </c>
      <c r="R26" s="219">
        <v>5.3</v>
      </c>
      <c r="S26" s="219">
        <v>4.8</v>
      </c>
      <c r="T26" s="219">
        <v>0.9</v>
      </c>
      <c r="U26" s="219">
        <v>13.7</v>
      </c>
      <c r="V26" s="219">
        <v>0</v>
      </c>
      <c r="W26" s="219">
        <v>2.8</v>
      </c>
      <c r="X26" s="221">
        <v>0</v>
      </c>
      <c r="Y26" s="217"/>
    </row>
    <row r="27" spans="1:25" ht="13.2" customHeight="1">
      <c r="A27" s="213">
        <v>19</v>
      </c>
      <c r="B27" s="222" t="s">
        <v>368</v>
      </c>
      <c r="C27" s="219">
        <v>91</v>
      </c>
      <c r="D27" s="225"/>
      <c r="E27" s="219">
        <v>0</v>
      </c>
      <c r="F27" s="219">
        <v>91</v>
      </c>
      <c r="G27" s="223">
        <v>79</v>
      </c>
      <c r="H27" s="223"/>
      <c r="I27" s="223"/>
      <c r="J27" s="223"/>
      <c r="K27" s="223"/>
      <c r="L27" s="223"/>
      <c r="M27" s="223"/>
      <c r="N27" s="223">
        <v>4</v>
      </c>
      <c r="O27" s="223"/>
      <c r="P27" s="223"/>
      <c r="Q27" s="223"/>
      <c r="R27" s="223"/>
      <c r="S27" s="223"/>
      <c r="T27" s="223"/>
      <c r="U27" s="219">
        <v>8</v>
      </c>
      <c r="V27" s="219">
        <v>0</v>
      </c>
      <c r="W27" s="219"/>
      <c r="X27" s="221">
        <v>0</v>
      </c>
      <c r="Y27" s="217"/>
    </row>
    <row r="28" spans="1:25">
      <c r="A28" s="213">
        <v>20</v>
      </c>
      <c r="B28" s="218" t="s">
        <v>369</v>
      </c>
      <c r="C28" s="219">
        <v>414.20000000000005</v>
      </c>
      <c r="D28" s="225">
        <v>400.8</v>
      </c>
      <c r="E28" s="219">
        <v>5.8</v>
      </c>
      <c r="F28" s="219">
        <v>7.6000000000000005</v>
      </c>
      <c r="G28" s="223"/>
      <c r="H28" s="223"/>
      <c r="I28" s="223"/>
      <c r="J28" s="223"/>
      <c r="K28" s="223"/>
      <c r="L28" s="223"/>
      <c r="M28" s="223"/>
      <c r="N28" s="223"/>
      <c r="O28" s="223">
        <v>1.5</v>
      </c>
      <c r="P28" s="223"/>
      <c r="Q28" s="223"/>
      <c r="R28" s="223"/>
      <c r="S28" s="223"/>
      <c r="T28" s="223">
        <v>1.2</v>
      </c>
      <c r="U28" s="219">
        <v>4.9000000000000004</v>
      </c>
      <c r="V28" s="219">
        <v>0</v>
      </c>
      <c r="W28" s="219"/>
      <c r="X28" s="221">
        <v>0</v>
      </c>
      <c r="Y28" s="217"/>
    </row>
    <row r="29" spans="1:25" s="182" customFormat="1">
      <c r="A29" s="213">
        <v>21</v>
      </c>
      <c r="B29" s="214" t="s">
        <v>231</v>
      </c>
      <c r="C29" s="215">
        <v>1035</v>
      </c>
      <c r="D29" s="215">
        <v>864.90000000000009</v>
      </c>
      <c r="E29" s="215">
        <v>12.5</v>
      </c>
      <c r="F29" s="215">
        <v>157.6</v>
      </c>
      <c r="G29" s="215">
        <v>38.9</v>
      </c>
      <c r="H29" s="215">
        <v>0.5</v>
      </c>
      <c r="I29" s="215">
        <v>1.1000000000000001</v>
      </c>
      <c r="J29" s="215">
        <v>0.1</v>
      </c>
      <c r="K29" s="215">
        <v>0.6</v>
      </c>
      <c r="L29" s="215">
        <v>0.1</v>
      </c>
      <c r="M29" s="215">
        <v>0</v>
      </c>
      <c r="N29" s="215">
        <v>5.7</v>
      </c>
      <c r="O29" s="215">
        <v>2</v>
      </c>
      <c r="P29" s="215">
        <v>45.7</v>
      </c>
      <c r="Q29" s="215">
        <v>23</v>
      </c>
      <c r="R29" s="215">
        <v>4.4000000000000004</v>
      </c>
      <c r="S29" s="215">
        <v>4.0999999999999996</v>
      </c>
      <c r="T29" s="215">
        <v>3.3</v>
      </c>
      <c r="U29" s="215">
        <v>24.6</v>
      </c>
      <c r="V29" s="215">
        <v>0</v>
      </c>
      <c r="W29" s="215">
        <v>3.5</v>
      </c>
      <c r="X29" s="216">
        <v>0</v>
      </c>
      <c r="Y29" s="217"/>
    </row>
    <row r="30" spans="1:25">
      <c r="A30" s="213">
        <v>22</v>
      </c>
      <c r="B30" s="218" t="s">
        <v>367</v>
      </c>
      <c r="C30" s="219">
        <v>541.5</v>
      </c>
      <c r="D30" s="219">
        <v>435.1</v>
      </c>
      <c r="E30" s="219">
        <v>6.3</v>
      </c>
      <c r="F30" s="219">
        <v>100.1</v>
      </c>
      <c r="G30" s="219">
        <v>0</v>
      </c>
      <c r="H30" s="219">
        <v>0.5</v>
      </c>
      <c r="I30" s="219">
        <v>1.1000000000000001</v>
      </c>
      <c r="J30" s="219">
        <v>0.1</v>
      </c>
      <c r="K30" s="219">
        <v>0.6</v>
      </c>
      <c r="L30" s="219">
        <v>0.1</v>
      </c>
      <c r="M30" s="219">
        <v>0</v>
      </c>
      <c r="N30" s="219">
        <v>3.7</v>
      </c>
      <c r="O30" s="219">
        <v>0.7</v>
      </c>
      <c r="P30" s="219">
        <v>45.7</v>
      </c>
      <c r="Q30" s="219">
        <v>23</v>
      </c>
      <c r="R30" s="219">
        <v>4.4000000000000004</v>
      </c>
      <c r="S30" s="219">
        <v>4.0999999999999996</v>
      </c>
      <c r="T30" s="219">
        <v>0.8</v>
      </c>
      <c r="U30" s="219">
        <v>11.8</v>
      </c>
      <c r="V30" s="219">
        <v>0</v>
      </c>
      <c r="W30" s="219">
        <v>3.5</v>
      </c>
      <c r="X30" s="221">
        <v>0</v>
      </c>
      <c r="Y30" s="217"/>
    </row>
    <row r="31" spans="1:25" ht="13.95" customHeight="1">
      <c r="A31" s="213">
        <v>23</v>
      </c>
      <c r="B31" s="222" t="s">
        <v>368</v>
      </c>
      <c r="C31" s="219">
        <v>51.099999999999994</v>
      </c>
      <c r="D31" s="225"/>
      <c r="E31" s="219">
        <v>0</v>
      </c>
      <c r="F31" s="219">
        <v>51.099999999999994</v>
      </c>
      <c r="G31" s="223">
        <v>38.9</v>
      </c>
      <c r="H31" s="223"/>
      <c r="I31" s="223"/>
      <c r="J31" s="223"/>
      <c r="K31" s="223"/>
      <c r="L31" s="223"/>
      <c r="M31" s="223"/>
      <c r="N31" s="223">
        <v>2</v>
      </c>
      <c r="O31" s="223"/>
      <c r="P31" s="223"/>
      <c r="Q31" s="223"/>
      <c r="R31" s="223"/>
      <c r="S31" s="223"/>
      <c r="T31" s="223">
        <v>1.5</v>
      </c>
      <c r="U31" s="219">
        <v>8.6999999999999993</v>
      </c>
      <c r="V31" s="219">
        <v>0</v>
      </c>
      <c r="W31" s="219"/>
      <c r="X31" s="221">
        <v>0</v>
      </c>
      <c r="Y31" s="217"/>
    </row>
    <row r="32" spans="1:25">
      <c r="A32" s="213">
        <v>24</v>
      </c>
      <c r="B32" s="218" t="s">
        <v>369</v>
      </c>
      <c r="C32" s="219">
        <v>442.4</v>
      </c>
      <c r="D32" s="225">
        <v>429.8</v>
      </c>
      <c r="E32" s="219">
        <v>6.2</v>
      </c>
      <c r="F32" s="219">
        <v>6.3999999999999995</v>
      </c>
      <c r="G32" s="223"/>
      <c r="H32" s="223"/>
      <c r="I32" s="223"/>
      <c r="J32" s="223"/>
      <c r="K32" s="223"/>
      <c r="L32" s="223"/>
      <c r="M32" s="223"/>
      <c r="N32" s="223"/>
      <c r="O32" s="223">
        <v>1.3</v>
      </c>
      <c r="P32" s="223"/>
      <c r="Q32" s="223"/>
      <c r="R32" s="223"/>
      <c r="S32" s="223"/>
      <c r="T32" s="223">
        <v>1</v>
      </c>
      <c r="U32" s="219">
        <v>4.0999999999999996</v>
      </c>
      <c r="V32" s="219">
        <v>0</v>
      </c>
      <c r="W32" s="219"/>
      <c r="X32" s="221">
        <v>0</v>
      </c>
      <c r="Y32" s="217"/>
    </row>
    <row r="33" spans="1:25">
      <c r="A33" s="213">
        <v>25</v>
      </c>
      <c r="B33" s="214" t="s">
        <v>232</v>
      </c>
      <c r="C33" s="215">
        <v>1003.5</v>
      </c>
      <c r="D33" s="215">
        <v>811.5</v>
      </c>
      <c r="E33" s="215">
        <v>11.8</v>
      </c>
      <c r="F33" s="215">
        <v>180.2</v>
      </c>
      <c r="G33" s="215">
        <v>50.8</v>
      </c>
      <c r="H33" s="215">
        <v>0.5</v>
      </c>
      <c r="I33" s="215">
        <v>1.1000000000000001</v>
      </c>
      <c r="J33" s="215">
        <v>0.1</v>
      </c>
      <c r="K33" s="215">
        <v>1.3</v>
      </c>
      <c r="L33" s="215">
        <v>0.1</v>
      </c>
      <c r="M33" s="215">
        <v>0</v>
      </c>
      <c r="N33" s="215">
        <v>5.5</v>
      </c>
      <c r="O33" s="215">
        <v>2.4</v>
      </c>
      <c r="P33" s="215">
        <v>38.6</v>
      </c>
      <c r="Q33" s="215">
        <v>34</v>
      </c>
      <c r="R33" s="215">
        <v>6</v>
      </c>
      <c r="S33" s="215">
        <v>5.3</v>
      </c>
      <c r="T33" s="215">
        <v>2.4000000000000004</v>
      </c>
      <c r="U33" s="215">
        <v>28.599999999999998</v>
      </c>
      <c r="V33" s="215">
        <v>0</v>
      </c>
      <c r="W33" s="215">
        <v>2</v>
      </c>
      <c r="X33" s="226"/>
      <c r="Y33" s="217"/>
    </row>
    <row r="34" spans="1:25">
      <c r="A34" s="213">
        <v>26</v>
      </c>
      <c r="B34" s="218" t="s">
        <v>367</v>
      </c>
      <c r="C34" s="219">
        <v>510</v>
      </c>
      <c r="D34" s="219">
        <v>396.3</v>
      </c>
      <c r="E34" s="219">
        <v>5.8</v>
      </c>
      <c r="F34" s="219">
        <v>107.89999999999999</v>
      </c>
      <c r="G34" s="219">
        <v>0</v>
      </c>
      <c r="H34" s="219">
        <v>0.5</v>
      </c>
      <c r="I34" s="219">
        <v>1.1000000000000001</v>
      </c>
      <c r="J34" s="219">
        <v>0.1</v>
      </c>
      <c r="K34" s="219">
        <v>0.9</v>
      </c>
      <c r="L34" s="219">
        <v>0.1</v>
      </c>
      <c r="M34" s="219">
        <v>0</v>
      </c>
      <c r="N34" s="219">
        <v>4.5</v>
      </c>
      <c r="O34" s="219">
        <v>0.6</v>
      </c>
      <c r="P34" s="219">
        <v>38.6</v>
      </c>
      <c r="Q34" s="219">
        <v>34</v>
      </c>
      <c r="R34" s="219">
        <v>6</v>
      </c>
      <c r="S34" s="219">
        <v>5.3</v>
      </c>
      <c r="T34" s="219">
        <v>1.1000000000000001</v>
      </c>
      <c r="U34" s="219">
        <v>13.1</v>
      </c>
      <c r="V34" s="219">
        <v>0</v>
      </c>
      <c r="W34" s="219">
        <v>2</v>
      </c>
      <c r="X34" s="221">
        <v>0</v>
      </c>
      <c r="Y34" s="217"/>
    </row>
    <row r="35" spans="1:25" ht="13.2" customHeight="1">
      <c r="A35" s="213">
        <v>27</v>
      </c>
      <c r="B35" s="222" t="s">
        <v>368</v>
      </c>
      <c r="C35" s="219">
        <v>63.5</v>
      </c>
      <c r="D35" s="225"/>
      <c r="E35" s="219">
        <v>0</v>
      </c>
      <c r="F35" s="219">
        <v>63.5</v>
      </c>
      <c r="G35" s="223">
        <v>50.8</v>
      </c>
      <c r="H35" s="223"/>
      <c r="I35" s="223"/>
      <c r="J35" s="223"/>
      <c r="K35" s="223">
        <v>0.4</v>
      </c>
      <c r="L35" s="223"/>
      <c r="M35" s="223"/>
      <c r="N35" s="223">
        <v>1</v>
      </c>
      <c r="O35" s="223"/>
      <c r="P35" s="223"/>
      <c r="Q35" s="223"/>
      <c r="R35" s="223"/>
      <c r="S35" s="223"/>
      <c r="T35" s="223"/>
      <c r="U35" s="219">
        <v>9.8000000000000007</v>
      </c>
      <c r="V35" s="219">
        <v>0</v>
      </c>
      <c r="W35" s="219"/>
      <c r="X35" s="221">
        <v>1.5</v>
      </c>
      <c r="Y35" s="217"/>
    </row>
    <row r="36" spans="1:25">
      <c r="A36" s="213">
        <v>28</v>
      </c>
      <c r="B36" s="218" t="s">
        <v>369</v>
      </c>
      <c r="C36" s="219">
        <v>430</v>
      </c>
      <c r="D36" s="225">
        <v>415.2</v>
      </c>
      <c r="E36" s="219">
        <v>6</v>
      </c>
      <c r="F36" s="219">
        <v>8.8000000000000007</v>
      </c>
      <c r="G36" s="223"/>
      <c r="H36" s="223"/>
      <c r="I36" s="223"/>
      <c r="J36" s="223"/>
      <c r="K36" s="223"/>
      <c r="L36" s="223"/>
      <c r="M36" s="223"/>
      <c r="N36" s="223"/>
      <c r="O36" s="223">
        <v>1.8</v>
      </c>
      <c r="P36" s="223"/>
      <c r="Q36" s="223"/>
      <c r="R36" s="223"/>
      <c r="S36" s="223"/>
      <c r="T36" s="223">
        <v>1.3</v>
      </c>
      <c r="U36" s="219">
        <v>5.7</v>
      </c>
      <c r="V36" s="219">
        <v>0</v>
      </c>
      <c r="W36" s="219"/>
      <c r="X36" s="221">
        <v>0</v>
      </c>
      <c r="Y36" s="217"/>
    </row>
    <row r="37" spans="1:25" s="229" customFormat="1" ht="13.2" customHeight="1">
      <c r="A37" s="213">
        <v>29</v>
      </c>
      <c r="B37" s="214" t="s">
        <v>233</v>
      </c>
      <c r="C37" s="227">
        <v>992.7</v>
      </c>
      <c r="D37" s="227">
        <v>812</v>
      </c>
      <c r="E37" s="227">
        <v>11.7</v>
      </c>
      <c r="F37" s="227">
        <v>169</v>
      </c>
      <c r="G37" s="227">
        <v>53.8</v>
      </c>
      <c r="H37" s="227">
        <v>0.7</v>
      </c>
      <c r="I37" s="227">
        <v>0.7</v>
      </c>
      <c r="J37" s="227">
        <v>0.1</v>
      </c>
      <c r="K37" s="227">
        <v>1.5</v>
      </c>
      <c r="L37" s="227">
        <v>0.1</v>
      </c>
      <c r="M37" s="227">
        <v>0</v>
      </c>
      <c r="N37" s="227">
        <v>7.5</v>
      </c>
      <c r="O37" s="227">
        <v>2.6</v>
      </c>
      <c r="P37" s="227">
        <v>36.9</v>
      </c>
      <c r="Q37" s="227">
        <v>24.7</v>
      </c>
      <c r="R37" s="227">
        <v>5.6</v>
      </c>
      <c r="S37" s="227">
        <v>4.9000000000000004</v>
      </c>
      <c r="T37" s="227">
        <v>2.9000000000000004</v>
      </c>
      <c r="U37" s="227">
        <v>23.900000000000002</v>
      </c>
      <c r="V37" s="227">
        <v>0</v>
      </c>
      <c r="W37" s="227">
        <v>3.1</v>
      </c>
      <c r="X37" s="228">
        <v>0</v>
      </c>
      <c r="Y37" s="217"/>
    </row>
    <row r="38" spans="1:25" s="230" customFormat="1" ht="12" customHeight="1">
      <c r="A38" s="213">
        <v>30</v>
      </c>
      <c r="B38" s="218" t="s">
        <v>367</v>
      </c>
      <c r="C38" s="219">
        <v>444.59999999999997</v>
      </c>
      <c r="D38" s="219">
        <v>346.2</v>
      </c>
      <c r="E38" s="219">
        <v>5</v>
      </c>
      <c r="F38" s="219">
        <v>93.399999999999991</v>
      </c>
      <c r="G38" s="219">
        <v>0</v>
      </c>
      <c r="H38" s="219">
        <v>0.4</v>
      </c>
      <c r="I38" s="219">
        <v>0.6</v>
      </c>
      <c r="J38" s="219">
        <v>0.1</v>
      </c>
      <c r="K38" s="219">
        <v>0.9</v>
      </c>
      <c r="L38" s="219">
        <v>0.1</v>
      </c>
      <c r="M38" s="219">
        <v>0</v>
      </c>
      <c r="N38" s="219">
        <v>3.8</v>
      </c>
      <c r="O38" s="219">
        <v>0.5</v>
      </c>
      <c r="P38" s="219">
        <v>36.9</v>
      </c>
      <c r="Q38" s="219">
        <v>24.7</v>
      </c>
      <c r="R38" s="219">
        <v>5.0999999999999996</v>
      </c>
      <c r="S38" s="219">
        <v>4.9000000000000004</v>
      </c>
      <c r="T38" s="219">
        <v>1</v>
      </c>
      <c r="U38" s="219">
        <v>11.3</v>
      </c>
      <c r="V38" s="219">
        <v>0</v>
      </c>
      <c r="W38" s="219">
        <v>3.1</v>
      </c>
      <c r="X38" s="221">
        <v>0</v>
      </c>
      <c r="Y38" s="217"/>
    </row>
    <row r="39" spans="1:25" s="230" customFormat="1" ht="12" customHeight="1">
      <c r="A39" s="213">
        <v>31</v>
      </c>
      <c r="B39" s="222" t="s">
        <v>368</v>
      </c>
      <c r="C39" s="219">
        <v>66.3</v>
      </c>
      <c r="D39" s="231"/>
      <c r="E39" s="219">
        <v>0</v>
      </c>
      <c r="F39" s="219">
        <v>66.3</v>
      </c>
      <c r="G39" s="232">
        <v>53.8</v>
      </c>
      <c r="H39" s="232">
        <v>0.3</v>
      </c>
      <c r="I39" s="232">
        <v>0.1</v>
      </c>
      <c r="J39" s="232"/>
      <c r="K39" s="232">
        <v>0.6</v>
      </c>
      <c r="L39" s="232"/>
      <c r="M39" s="232"/>
      <c r="N39" s="232">
        <v>3.7</v>
      </c>
      <c r="O39" s="232">
        <v>0.4</v>
      </c>
      <c r="P39" s="232"/>
      <c r="Q39" s="232"/>
      <c r="R39" s="232">
        <v>0.5</v>
      </c>
      <c r="S39" s="232"/>
      <c r="T39" s="232">
        <v>0.6</v>
      </c>
      <c r="U39" s="219">
        <v>6.3</v>
      </c>
      <c r="V39" s="219">
        <v>0</v>
      </c>
      <c r="W39" s="219"/>
      <c r="X39" s="221">
        <v>0</v>
      </c>
      <c r="Y39" s="217"/>
    </row>
    <row r="40" spans="1:25" s="230" customFormat="1" ht="12.6" customHeight="1">
      <c r="A40" s="213">
        <v>32</v>
      </c>
      <c r="B40" s="218" t="s">
        <v>369</v>
      </c>
      <c r="C40" s="219">
        <v>481.8</v>
      </c>
      <c r="D40" s="231">
        <v>465.8</v>
      </c>
      <c r="E40" s="219">
        <v>6.7</v>
      </c>
      <c r="F40" s="219">
        <v>9.3000000000000007</v>
      </c>
      <c r="G40" s="232"/>
      <c r="H40" s="232"/>
      <c r="I40" s="232"/>
      <c r="J40" s="232"/>
      <c r="K40" s="232"/>
      <c r="L40" s="232"/>
      <c r="M40" s="232"/>
      <c r="N40" s="232"/>
      <c r="O40" s="232">
        <v>1.7</v>
      </c>
      <c r="P40" s="232"/>
      <c r="Q40" s="232"/>
      <c r="R40" s="232"/>
      <c r="S40" s="232"/>
      <c r="T40" s="232">
        <v>1.3</v>
      </c>
      <c r="U40" s="219">
        <v>6.3</v>
      </c>
      <c r="V40" s="219">
        <v>0</v>
      </c>
      <c r="W40" s="219"/>
      <c r="X40" s="221">
        <v>0</v>
      </c>
      <c r="Y40" s="217"/>
    </row>
    <row r="41" spans="1:25" s="182" customFormat="1">
      <c r="A41" s="213">
        <v>33</v>
      </c>
      <c r="B41" s="233" t="s">
        <v>370</v>
      </c>
      <c r="C41" s="224">
        <v>7673.3</v>
      </c>
      <c r="D41" s="224">
        <v>6208.7999999999993</v>
      </c>
      <c r="E41" s="224">
        <v>90</v>
      </c>
      <c r="F41" s="224">
        <v>1374.5</v>
      </c>
      <c r="G41" s="224">
        <v>447.90000000000003</v>
      </c>
      <c r="H41" s="224">
        <v>3.6999999999999993</v>
      </c>
      <c r="I41" s="224">
        <v>8.3999999999999986</v>
      </c>
      <c r="J41" s="224">
        <v>0.79999999999999993</v>
      </c>
      <c r="K41" s="224">
        <v>12.5</v>
      </c>
      <c r="L41" s="224">
        <v>0.79999999999999993</v>
      </c>
      <c r="M41" s="224">
        <v>0</v>
      </c>
      <c r="N41" s="224">
        <v>44.3</v>
      </c>
      <c r="O41" s="224">
        <v>17</v>
      </c>
      <c r="P41" s="224">
        <v>302.89999999999998</v>
      </c>
      <c r="Q41" s="224">
        <v>194.60000000000002</v>
      </c>
      <c r="R41" s="224">
        <v>40.699999999999996</v>
      </c>
      <c r="S41" s="224">
        <v>37</v>
      </c>
      <c r="T41" s="224">
        <v>22</v>
      </c>
      <c r="U41" s="224">
        <v>214.29999999999998</v>
      </c>
      <c r="V41" s="224">
        <v>0</v>
      </c>
      <c r="W41" s="224">
        <v>24</v>
      </c>
      <c r="X41" s="234">
        <v>3.6</v>
      </c>
      <c r="Y41" s="217"/>
    </row>
    <row r="42" spans="1:25" s="182" customFormat="1">
      <c r="A42" s="213">
        <v>34</v>
      </c>
      <c r="B42" s="235" t="s">
        <v>367</v>
      </c>
      <c r="C42" s="227">
        <v>3797.3</v>
      </c>
      <c r="D42" s="227">
        <v>2994.9</v>
      </c>
      <c r="E42" s="227">
        <v>43.500000000000007</v>
      </c>
      <c r="F42" s="227">
        <v>758.9</v>
      </c>
      <c r="G42" s="227">
        <v>0</v>
      </c>
      <c r="H42" s="227">
        <v>3.3999999999999995</v>
      </c>
      <c r="I42" s="227">
        <v>8.2999999999999989</v>
      </c>
      <c r="J42" s="227">
        <v>0.79999999999999993</v>
      </c>
      <c r="K42" s="227">
        <v>6</v>
      </c>
      <c r="L42" s="227">
        <v>0.79999999999999993</v>
      </c>
      <c r="M42" s="227">
        <v>0</v>
      </c>
      <c r="N42" s="227">
        <v>28.9</v>
      </c>
      <c r="O42" s="227">
        <v>4.5</v>
      </c>
      <c r="P42" s="227">
        <v>302.89999999999998</v>
      </c>
      <c r="Q42" s="227">
        <v>194.60000000000002</v>
      </c>
      <c r="R42" s="227">
        <v>40.199999999999996</v>
      </c>
      <c r="S42" s="227">
        <v>37</v>
      </c>
      <c r="T42" s="227">
        <v>7.4</v>
      </c>
      <c r="U42" s="227">
        <v>100.10000000000001</v>
      </c>
      <c r="V42" s="227">
        <v>0</v>
      </c>
      <c r="W42" s="227">
        <v>24</v>
      </c>
      <c r="X42" s="228">
        <v>0</v>
      </c>
      <c r="Y42" s="217"/>
    </row>
    <row r="43" spans="1:25" s="182" customFormat="1" ht="23.4">
      <c r="A43" s="213">
        <v>35</v>
      </c>
      <c r="B43" s="235" t="s">
        <v>368</v>
      </c>
      <c r="C43" s="227">
        <v>554.70000000000005</v>
      </c>
      <c r="D43" s="227">
        <v>0</v>
      </c>
      <c r="E43" s="227">
        <v>0</v>
      </c>
      <c r="F43" s="227">
        <v>554.70000000000005</v>
      </c>
      <c r="G43" s="227">
        <v>447.90000000000003</v>
      </c>
      <c r="H43" s="227">
        <v>0.3</v>
      </c>
      <c r="I43" s="227">
        <v>0.1</v>
      </c>
      <c r="J43" s="227">
        <v>0</v>
      </c>
      <c r="K43" s="227">
        <v>6.5</v>
      </c>
      <c r="L43" s="227">
        <v>0</v>
      </c>
      <c r="M43" s="227">
        <v>0</v>
      </c>
      <c r="N43" s="227">
        <v>15.399999999999999</v>
      </c>
      <c r="O43" s="227">
        <v>0.4</v>
      </c>
      <c r="P43" s="227">
        <v>0</v>
      </c>
      <c r="Q43" s="227">
        <v>0</v>
      </c>
      <c r="R43" s="227">
        <v>0.5</v>
      </c>
      <c r="S43" s="227">
        <v>0</v>
      </c>
      <c r="T43" s="227">
        <v>5.4</v>
      </c>
      <c r="U43" s="227">
        <v>74.599999999999994</v>
      </c>
      <c r="V43" s="227">
        <v>0</v>
      </c>
      <c r="W43" s="227">
        <v>0</v>
      </c>
      <c r="X43" s="228">
        <v>3.6</v>
      </c>
      <c r="Y43" s="217"/>
    </row>
    <row r="44" spans="1:25" s="182" customFormat="1">
      <c r="A44" s="213">
        <v>36</v>
      </c>
      <c r="B44" s="214" t="s">
        <v>369</v>
      </c>
      <c r="C44" s="227">
        <v>3321.3</v>
      </c>
      <c r="D44" s="227">
        <v>3213.8999999999996</v>
      </c>
      <c r="E44" s="227">
        <v>46.499999999999993</v>
      </c>
      <c r="F44" s="227">
        <v>60.9</v>
      </c>
      <c r="G44" s="227">
        <v>0</v>
      </c>
      <c r="H44" s="227">
        <v>0</v>
      </c>
      <c r="I44" s="227">
        <v>0</v>
      </c>
      <c r="J44" s="227">
        <v>0</v>
      </c>
      <c r="K44" s="227">
        <v>0</v>
      </c>
      <c r="L44" s="227">
        <v>0</v>
      </c>
      <c r="M44" s="227">
        <v>0</v>
      </c>
      <c r="N44" s="227">
        <v>0</v>
      </c>
      <c r="O44" s="227">
        <v>12.1</v>
      </c>
      <c r="P44" s="227">
        <v>0</v>
      </c>
      <c r="Q44" s="227">
        <v>0</v>
      </c>
      <c r="R44" s="227">
        <v>0</v>
      </c>
      <c r="S44" s="227">
        <v>0</v>
      </c>
      <c r="T44" s="227">
        <v>9.1999999999999993</v>
      </c>
      <c r="U44" s="227">
        <v>39.6</v>
      </c>
      <c r="V44" s="227">
        <v>0</v>
      </c>
      <c r="W44" s="227">
        <v>0</v>
      </c>
      <c r="X44" s="228">
        <v>0</v>
      </c>
      <c r="Y44" s="217"/>
    </row>
    <row r="45" spans="1:25" s="182" customFormat="1">
      <c r="A45" s="213">
        <v>37</v>
      </c>
      <c r="B45" s="214" t="s">
        <v>234</v>
      </c>
      <c r="C45" s="215">
        <v>1710.3999999999999</v>
      </c>
      <c r="D45" s="215">
        <v>1496.3999999999999</v>
      </c>
      <c r="E45" s="215">
        <v>21.7</v>
      </c>
      <c r="F45" s="215">
        <v>192.3</v>
      </c>
      <c r="G45" s="215">
        <v>0</v>
      </c>
      <c r="H45" s="215">
        <v>0.7</v>
      </c>
      <c r="I45" s="215">
        <v>1.7</v>
      </c>
      <c r="J45" s="215">
        <v>11.2</v>
      </c>
      <c r="K45" s="215">
        <v>0</v>
      </c>
      <c r="L45" s="215">
        <v>0.4</v>
      </c>
      <c r="M45" s="215">
        <v>0</v>
      </c>
      <c r="N45" s="215">
        <v>8.8000000000000007</v>
      </c>
      <c r="O45" s="215">
        <v>4.5</v>
      </c>
      <c r="P45" s="215">
        <v>50.8</v>
      </c>
      <c r="Q45" s="215">
        <v>52.4</v>
      </c>
      <c r="R45" s="215">
        <v>3.7</v>
      </c>
      <c r="S45" s="215">
        <v>5.5</v>
      </c>
      <c r="T45" s="215">
        <v>5</v>
      </c>
      <c r="U45" s="215">
        <v>37.700000000000003</v>
      </c>
      <c r="V45" s="215">
        <v>0</v>
      </c>
      <c r="W45" s="215">
        <v>5.9</v>
      </c>
      <c r="X45" s="216">
        <v>4</v>
      </c>
      <c r="Y45" s="217"/>
    </row>
    <row r="46" spans="1:25">
      <c r="A46" s="213">
        <v>38</v>
      </c>
      <c r="B46" s="218" t="s">
        <v>367</v>
      </c>
      <c r="C46" s="219">
        <v>459.3</v>
      </c>
      <c r="D46" s="219">
        <v>307.8</v>
      </c>
      <c r="E46" s="219">
        <v>4.5</v>
      </c>
      <c r="F46" s="219">
        <v>147</v>
      </c>
      <c r="G46" s="219">
        <v>0</v>
      </c>
      <c r="H46" s="219">
        <v>0.7</v>
      </c>
      <c r="I46" s="219">
        <v>1.7</v>
      </c>
      <c r="J46" s="219">
        <v>3.2</v>
      </c>
      <c r="K46" s="219">
        <v>0</v>
      </c>
      <c r="L46" s="219">
        <v>0.4</v>
      </c>
      <c r="M46" s="219">
        <v>0</v>
      </c>
      <c r="N46" s="219">
        <v>6.8</v>
      </c>
      <c r="O46" s="219">
        <v>0.5</v>
      </c>
      <c r="P46" s="219">
        <v>50.8</v>
      </c>
      <c r="Q46" s="219">
        <v>52.4</v>
      </c>
      <c r="R46" s="219">
        <v>3.7</v>
      </c>
      <c r="S46" s="219">
        <v>5.5</v>
      </c>
      <c r="T46" s="219">
        <v>2</v>
      </c>
      <c r="U46" s="219">
        <v>13.4</v>
      </c>
      <c r="V46" s="219">
        <v>0</v>
      </c>
      <c r="W46" s="219">
        <v>5.9</v>
      </c>
      <c r="X46" s="221">
        <v>0</v>
      </c>
      <c r="Y46" s="217"/>
    </row>
    <row r="47" spans="1:25" ht="12.6" customHeight="1">
      <c r="A47" s="213">
        <v>39</v>
      </c>
      <c r="B47" s="222" t="s">
        <v>368</v>
      </c>
      <c r="C47" s="219">
        <v>20.5</v>
      </c>
      <c r="D47" s="225"/>
      <c r="E47" s="219"/>
      <c r="F47" s="219">
        <v>20.5</v>
      </c>
      <c r="G47" s="223"/>
      <c r="H47" s="223"/>
      <c r="I47" s="223"/>
      <c r="J47" s="223">
        <v>8</v>
      </c>
      <c r="K47" s="223"/>
      <c r="L47" s="223"/>
      <c r="M47" s="223"/>
      <c r="N47" s="223">
        <v>2</v>
      </c>
      <c r="O47" s="223"/>
      <c r="P47" s="223"/>
      <c r="Q47" s="223"/>
      <c r="R47" s="223"/>
      <c r="S47" s="223"/>
      <c r="T47" s="223"/>
      <c r="U47" s="219">
        <v>6.5</v>
      </c>
      <c r="V47" s="219">
        <v>0</v>
      </c>
      <c r="W47" s="219"/>
      <c r="X47" s="221">
        <v>4</v>
      </c>
      <c r="Y47" s="217"/>
    </row>
    <row r="48" spans="1:25">
      <c r="A48" s="213">
        <v>40</v>
      </c>
      <c r="B48" s="218" t="s">
        <v>369</v>
      </c>
      <c r="C48" s="219">
        <v>1230.5999999999999</v>
      </c>
      <c r="D48" s="225">
        <v>1188.5999999999999</v>
      </c>
      <c r="E48" s="219">
        <v>17.2</v>
      </c>
      <c r="F48" s="219">
        <v>24.8</v>
      </c>
      <c r="G48" s="223"/>
      <c r="H48" s="223"/>
      <c r="I48" s="223"/>
      <c r="J48" s="223"/>
      <c r="K48" s="223"/>
      <c r="L48" s="223"/>
      <c r="M48" s="223"/>
      <c r="N48" s="223"/>
      <c r="O48" s="223">
        <v>4</v>
      </c>
      <c r="P48" s="223"/>
      <c r="Q48" s="223"/>
      <c r="R48" s="223"/>
      <c r="S48" s="223"/>
      <c r="T48" s="223">
        <v>3</v>
      </c>
      <c r="U48" s="219">
        <v>17.8</v>
      </c>
      <c r="V48" s="219">
        <v>0</v>
      </c>
      <c r="W48" s="219"/>
      <c r="X48" s="221"/>
      <c r="Y48" s="217"/>
    </row>
    <row r="49" spans="1:25" s="182" customFormat="1">
      <c r="A49" s="213">
        <v>41</v>
      </c>
      <c r="B49" s="214" t="s">
        <v>3</v>
      </c>
      <c r="C49" s="215">
        <v>1737.6000000000004</v>
      </c>
      <c r="D49" s="215">
        <v>1514.4</v>
      </c>
      <c r="E49" s="215">
        <v>22</v>
      </c>
      <c r="F49" s="215">
        <v>201.2</v>
      </c>
      <c r="G49" s="215">
        <v>0</v>
      </c>
      <c r="H49" s="215">
        <v>0.8</v>
      </c>
      <c r="I49" s="215">
        <v>1.7</v>
      </c>
      <c r="J49" s="215">
        <v>1</v>
      </c>
      <c r="K49" s="215">
        <v>0</v>
      </c>
      <c r="L49" s="215">
        <v>0.4</v>
      </c>
      <c r="M49" s="215">
        <v>0</v>
      </c>
      <c r="N49" s="215">
        <v>3.9</v>
      </c>
      <c r="O49" s="215">
        <v>4.6000000000000005</v>
      </c>
      <c r="P49" s="215">
        <v>46.7</v>
      </c>
      <c r="Q49" s="215">
        <v>19.8</v>
      </c>
      <c r="R49" s="215">
        <v>4.6999999999999993</v>
      </c>
      <c r="S49" s="215">
        <v>6.2</v>
      </c>
      <c r="T49" s="215">
        <v>5.8000000000000007</v>
      </c>
      <c r="U49" s="215">
        <v>100.8</v>
      </c>
      <c r="V49" s="215">
        <v>0</v>
      </c>
      <c r="W49" s="215">
        <v>4.8</v>
      </c>
      <c r="X49" s="216">
        <v>0</v>
      </c>
      <c r="Y49" s="217"/>
    </row>
    <row r="50" spans="1:25">
      <c r="A50" s="213">
        <v>42</v>
      </c>
      <c r="B50" s="218" t="s">
        <v>367</v>
      </c>
      <c r="C50" s="219">
        <v>420</v>
      </c>
      <c r="D50" s="219">
        <v>258</v>
      </c>
      <c r="E50" s="219">
        <v>3.8</v>
      </c>
      <c r="F50" s="219">
        <v>158.19999999999999</v>
      </c>
      <c r="G50" s="219">
        <v>0</v>
      </c>
      <c r="H50" s="219">
        <v>0.8</v>
      </c>
      <c r="I50" s="219">
        <v>1.7</v>
      </c>
      <c r="J50" s="219">
        <v>1</v>
      </c>
      <c r="K50" s="219">
        <v>0</v>
      </c>
      <c r="L50" s="219">
        <v>0.4</v>
      </c>
      <c r="M50" s="219">
        <v>0</v>
      </c>
      <c r="N50" s="219">
        <v>3.9</v>
      </c>
      <c r="O50" s="219">
        <v>0.4</v>
      </c>
      <c r="P50" s="219">
        <v>46.7</v>
      </c>
      <c r="Q50" s="219">
        <v>19.8</v>
      </c>
      <c r="R50" s="219">
        <v>4.5999999999999996</v>
      </c>
      <c r="S50" s="219">
        <v>6.2</v>
      </c>
      <c r="T50" s="219">
        <v>2.6</v>
      </c>
      <c r="U50" s="219">
        <v>65.3</v>
      </c>
      <c r="V50" s="219">
        <v>0</v>
      </c>
      <c r="W50" s="219">
        <v>4.8</v>
      </c>
      <c r="X50" s="221">
        <v>0</v>
      </c>
      <c r="Y50" s="217"/>
    </row>
    <row r="51" spans="1:25" ht="13.2" customHeight="1">
      <c r="A51" s="213">
        <v>43</v>
      </c>
      <c r="B51" s="222" t="s">
        <v>368</v>
      </c>
      <c r="C51" s="219">
        <v>17.100000000000001</v>
      </c>
      <c r="D51" s="225"/>
      <c r="E51" s="219"/>
      <c r="F51" s="219">
        <v>17.100000000000001</v>
      </c>
      <c r="G51" s="223"/>
      <c r="H51" s="223"/>
      <c r="I51" s="223"/>
      <c r="J51" s="223"/>
      <c r="K51" s="223"/>
      <c r="L51" s="223"/>
      <c r="M51" s="223"/>
      <c r="N51" s="223"/>
      <c r="O51" s="223"/>
      <c r="P51" s="223"/>
      <c r="Q51" s="223"/>
      <c r="R51" s="223">
        <v>0.1</v>
      </c>
      <c r="S51" s="223"/>
      <c r="T51" s="223"/>
      <c r="U51" s="219">
        <v>17</v>
      </c>
      <c r="V51" s="219">
        <v>0</v>
      </c>
      <c r="W51" s="219"/>
      <c r="X51" s="221">
        <v>0</v>
      </c>
      <c r="Y51" s="217"/>
    </row>
    <row r="52" spans="1:25">
      <c r="A52" s="213">
        <v>44</v>
      </c>
      <c r="B52" s="218" t="s">
        <v>369</v>
      </c>
      <c r="C52" s="219">
        <v>1300.5000000000002</v>
      </c>
      <c r="D52" s="225">
        <v>1256.4000000000001</v>
      </c>
      <c r="E52" s="219">
        <v>18.2</v>
      </c>
      <c r="F52" s="219">
        <v>25.9</v>
      </c>
      <c r="G52" s="223"/>
      <c r="H52" s="223"/>
      <c r="I52" s="223"/>
      <c r="J52" s="223"/>
      <c r="K52" s="223"/>
      <c r="L52" s="223"/>
      <c r="M52" s="223"/>
      <c r="N52" s="223"/>
      <c r="O52" s="223">
        <v>4.2</v>
      </c>
      <c r="P52" s="223"/>
      <c r="Q52" s="223"/>
      <c r="R52" s="223"/>
      <c r="S52" s="223"/>
      <c r="T52" s="223">
        <v>3.2</v>
      </c>
      <c r="U52" s="219">
        <v>18.5</v>
      </c>
      <c r="V52" s="219">
        <v>0</v>
      </c>
      <c r="W52" s="219"/>
      <c r="X52" s="221">
        <v>0</v>
      </c>
      <c r="Y52" s="217"/>
    </row>
    <row r="53" spans="1:25" s="182" customFormat="1">
      <c r="A53" s="213">
        <v>45</v>
      </c>
      <c r="B53" s="214" t="s">
        <v>235</v>
      </c>
      <c r="C53" s="215">
        <v>2025.8</v>
      </c>
      <c r="D53" s="215">
        <v>1692.3</v>
      </c>
      <c r="E53" s="215">
        <v>24.9</v>
      </c>
      <c r="F53" s="215">
        <v>308.60000000000002</v>
      </c>
      <c r="G53" s="215">
        <v>25.5</v>
      </c>
      <c r="H53" s="215">
        <v>0.9</v>
      </c>
      <c r="I53" s="215">
        <v>1.8</v>
      </c>
      <c r="J53" s="215">
        <v>25.9</v>
      </c>
      <c r="K53" s="215">
        <v>0.89999999999999991</v>
      </c>
      <c r="L53" s="215">
        <v>0.6</v>
      </c>
      <c r="M53" s="215">
        <v>0</v>
      </c>
      <c r="N53" s="215">
        <v>9.3000000000000007</v>
      </c>
      <c r="O53" s="215">
        <v>4.3</v>
      </c>
      <c r="P53" s="215">
        <v>89.7</v>
      </c>
      <c r="Q53" s="215">
        <v>84</v>
      </c>
      <c r="R53" s="215">
        <v>5</v>
      </c>
      <c r="S53" s="215">
        <v>6.3</v>
      </c>
      <c r="T53" s="215">
        <v>4.5999999999999996</v>
      </c>
      <c r="U53" s="215">
        <v>35.200000000000003</v>
      </c>
      <c r="V53" s="215">
        <v>0</v>
      </c>
      <c r="W53" s="215">
        <v>14.6</v>
      </c>
      <c r="X53" s="216">
        <v>0</v>
      </c>
      <c r="Y53" s="217"/>
    </row>
    <row r="54" spans="1:25">
      <c r="A54" s="213">
        <v>46</v>
      </c>
      <c r="B54" s="218" t="s">
        <v>367</v>
      </c>
      <c r="C54" s="219">
        <v>944.7</v>
      </c>
      <c r="D54" s="219">
        <v>679.6</v>
      </c>
      <c r="E54" s="219">
        <v>10.1</v>
      </c>
      <c r="F54" s="219">
        <v>255</v>
      </c>
      <c r="G54" s="219">
        <v>0</v>
      </c>
      <c r="H54" s="219">
        <v>0.9</v>
      </c>
      <c r="I54" s="219">
        <v>1.8</v>
      </c>
      <c r="J54" s="219">
        <v>25.7</v>
      </c>
      <c r="K54" s="219">
        <v>0.3</v>
      </c>
      <c r="L54" s="219">
        <v>0.6</v>
      </c>
      <c r="M54" s="219">
        <v>0</v>
      </c>
      <c r="N54" s="219">
        <v>8.3000000000000007</v>
      </c>
      <c r="O54" s="219">
        <v>1</v>
      </c>
      <c r="P54" s="219">
        <v>89.7</v>
      </c>
      <c r="Q54" s="219">
        <v>84</v>
      </c>
      <c r="R54" s="219">
        <v>5</v>
      </c>
      <c r="S54" s="219">
        <v>6.3</v>
      </c>
      <c r="T54" s="219">
        <v>1.7</v>
      </c>
      <c r="U54" s="219">
        <v>15.1</v>
      </c>
      <c r="V54" s="219">
        <v>0</v>
      </c>
      <c r="W54" s="219">
        <v>14.6</v>
      </c>
      <c r="X54" s="221">
        <v>0</v>
      </c>
      <c r="Y54" s="217"/>
    </row>
    <row r="55" spans="1:25" ht="12.6" customHeight="1">
      <c r="A55" s="213">
        <v>47</v>
      </c>
      <c r="B55" s="222" t="s">
        <v>368</v>
      </c>
      <c r="C55" s="219">
        <v>34.5</v>
      </c>
      <c r="D55" s="225">
        <v>0.3</v>
      </c>
      <c r="E55" s="219">
        <v>0.1</v>
      </c>
      <c r="F55" s="219">
        <v>34.1</v>
      </c>
      <c r="G55" s="225">
        <v>25.5</v>
      </c>
      <c r="H55" s="225"/>
      <c r="I55" s="225"/>
      <c r="J55" s="225">
        <v>0.2</v>
      </c>
      <c r="K55" s="225">
        <v>0.6</v>
      </c>
      <c r="L55" s="225"/>
      <c r="M55" s="225"/>
      <c r="N55" s="225">
        <v>1</v>
      </c>
      <c r="O55" s="225"/>
      <c r="P55" s="225"/>
      <c r="Q55" s="225"/>
      <c r="R55" s="225"/>
      <c r="S55" s="225"/>
      <c r="T55" s="225">
        <v>0.4</v>
      </c>
      <c r="U55" s="219">
        <v>6.4</v>
      </c>
      <c r="V55" s="219">
        <v>0</v>
      </c>
      <c r="W55" s="219"/>
      <c r="X55" s="221">
        <v>0</v>
      </c>
      <c r="Y55" s="217"/>
    </row>
    <row r="56" spans="1:25">
      <c r="A56" s="213">
        <v>48</v>
      </c>
      <c r="B56" s="218" t="s">
        <v>369</v>
      </c>
      <c r="C56" s="219">
        <v>1046.5999999999999</v>
      </c>
      <c r="D56" s="225">
        <v>1012.4</v>
      </c>
      <c r="E56" s="219">
        <v>14.7</v>
      </c>
      <c r="F56" s="219">
        <v>19.5</v>
      </c>
      <c r="G56" s="236"/>
      <c r="H56" s="225"/>
      <c r="I56" s="225"/>
      <c r="J56" s="225"/>
      <c r="K56" s="225"/>
      <c r="L56" s="225"/>
      <c r="M56" s="225"/>
      <c r="N56" s="225"/>
      <c r="O56" s="225">
        <v>3.3</v>
      </c>
      <c r="P56" s="225"/>
      <c r="Q56" s="225"/>
      <c r="R56" s="225"/>
      <c r="S56" s="225"/>
      <c r="T56" s="225">
        <v>2.5</v>
      </c>
      <c r="U56" s="219">
        <v>13.7</v>
      </c>
      <c r="V56" s="219">
        <v>0</v>
      </c>
      <c r="W56" s="219"/>
      <c r="X56" s="221">
        <v>0</v>
      </c>
      <c r="Y56" s="217"/>
    </row>
    <row r="57" spans="1:25">
      <c r="A57" s="213">
        <v>49</v>
      </c>
      <c r="B57" s="214" t="s">
        <v>236</v>
      </c>
      <c r="C57" s="215">
        <v>1200.7</v>
      </c>
      <c r="D57" s="215">
        <v>1040.2</v>
      </c>
      <c r="E57" s="215">
        <v>15</v>
      </c>
      <c r="F57" s="215">
        <v>145.50000000000003</v>
      </c>
      <c r="G57" s="215">
        <v>0</v>
      </c>
      <c r="H57" s="215">
        <v>0.5</v>
      </c>
      <c r="I57" s="215">
        <v>1.7</v>
      </c>
      <c r="J57" s="215">
        <v>32.1</v>
      </c>
      <c r="K57" s="215">
        <v>0</v>
      </c>
      <c r="L57" s="215">
        <v>0.5</v>
      </c>
      <c r="M57" s="215">
        <v>0</v>
      </c>
      <c r="N57" s="215">
        <v>4.5999999999999996</v>
      </c>
      <c r="O57" s="215">
        <v>2.9</v>
      </c>
      <c r="P57" s="215">
        <v>35</v>
      </c>
      <c r="Q57" s="215">
        <v>25.4</v>
      </c>
      <c r="R57" s="215">
        <v>2.2000000000000002</v>
      </c>
      <c r="S57" s="215">
        <v>3.7</v>
      </c>
      <c r="T57" s="215">
        <v>3.0999999999999996</v>
      </c>
      <c r="U57" s="215">
        <v>23.700000000000003</v>
      </c>
      <c r="V57" s="215">
        <v>0</v>
      </c>
      <c r="W57" s="215">
        <v>10.1</v>
      </c>
      <c r="X57" s="216">
        <v>0</v>
      </c>
      <c r="Y57" s="217"/>
    </row>
    <row r="58" spans="1:25">
      <c r="A58" s="213">
        <v>50</v>
      </c>
      <c r="B58" s="218" t="s">
        <v>367</v>
      </c>
      <c r="C58" s="219">
        <v>407.00000000000006</v>
      </c>
      <c r="D58" s="219">
        <v>278.60000000000002</v>
      </c>
      <c r="E58" s="219">
        <v>4</v>
      </c>
      <c r="F58" s="219">
        <v>124.40000000000002</v>
      </c>
      <c r="G58" s="219">
        <v>0</v>
      </c>
      <c r="H58" s="219">
        <v>0.5</v>
      </c>
      <c r="I58" s="219">
        <v>1.7</v>
      </c>
      <c r="J58" s="219">
        <v>30.6</v>
      </c>
      <c r="K58" s="219">
        <v>0</v>
      </c>
      <c r="L58" s="219">
        <v>0.5</v>
      </c>
      <c r="M58" s="219">
        <v>0</v>
      </c>
      <c r="N58" s="219">
        <v>4.5999999999999996</v>
      </c>
      <c r="O58" s="219">
        <v>0.4</v>
      </c>
      <c r="P58" s="219">
        <v>35</v>
      </c>
      <c r="Q58" s="219">
        <v>25.4</v>
      </c>
      <c r="R58" s="219">
        <v>2.2000000000000002</v>
      </c>
      <c r="S58" s="219">
        <v>3.7</v>
      </c>
      <c r="T58" s="219">
        <v>1.2</v>
      </c>
      <c r="U58" s="219">
        <v>8.5</v>
      </c>
      <c r="V58" s="219">
        <v>0</v>
      </c>
      <c r="W58" s="219">
        <v>10.1</v>
      </c>
      <c r="X58" s="221">
        <v>0</v>
      </c>
      <c r="Y58" s="217"/>
    </row>
    <row r="59" spans="1:25" ht="12" customHeight="1">
      <c r="A59" s="213">
        <v>51</v>
      </c>
      <c r="B59" s="222" t="s">
        <v>368</v>
      </c>
      <c r="C59" s="219">
        <v>5.8</v>
      </c>
      <c r="D59" s="225"/>
      <c r="E59" s="219">
        <v>0</v>
      </c>
      <c r="F59" s="219">
        <v>5.8</v>
      </c>
      <c r="G59" s="223"/>
      <c r="H59" s="223"/>
      <c r="I59" s="223"/>
      <c r="J59" s="223">
        <v>1.5</v>
      </c>
      <c r="K59" s="223"/>
      <c r="L59" s="223"/>
      <c r="M59" s="223"/>
      <c r="N59" s="223"/>
      <c r="O59" s="223"/>
      <c r="P59" s="223"/>
      <c r="Q59" s="223"/>
      <c r="R59" s="223"/>
      <c r="S59" s="223"/>
      <c r="T59" s="223"/>
      <c r="U59" s="219">
        <v>4.3</v>
      </c>
      <c r="V59" s="219">
        <v>0</v>
      </c>
      <c r="W59" s="219"/>
      <c r="X59" s="221">
        <v>0</v>
      </c>
      <c r="Y59" s="217"/>
    </row>
    <row r="60" spans="1:25">
      <c r="A60" s="213">
        <v>52</v>
      </c>
      <c r="B60" s="218" t="s">
        <v>369</v>
      </c>
      <c r="C60" s="219">
        <v>787.9</v>
      </c>
      <c r="D60" s="225">
        <v>761.6</v>
      </c>
      <c r="E60" s="219">
        <v>11</v>
      </c>
      <c r="F60" s="219">
        <v>15.3</v>
      </c>
      <c r="G60" s="223"/>
      <c r="H60" s="223"/>
      <c r="I60" s="223"/>
      <c r="J60" s="223"/>
      <c r="K60" s="223"/>
      <c r="L60" s="223"/>
      <c r="M60" s="223"/>
      <c r="N60" s="223"/>
      <c r="O60" s="223">
        <v>2.5</v>
      </c>
      <c r="P60" s="223"/>
      <c r="Q60" s="223"/>
      <c r="R60" s="223"/>
      <c r="S60" s="223"/>
      <c r="T60" s="223">
        <v>1.9</v>
      </c>
      <c r="U60" s="219">
        <v>10.9</v>
      </c>
      <c r="V60" s="219">
        <v>0</v>
      </c>
      <c r="W60" s="219"/>
      <c r="X60" s="221">
        <v>0</v>
      </c>
      <c r="Y60" s="217"/>
    </row>
    <row r="61" spans="1:25" ht="13.5" customHeight="1">
      <c r="A61" s="213">
        <v>53</v>
      </c>
      <c r="B61" s="235" t="s">
        <v>237</v>
      </c>
      <c r="C61" s="215">
        <v>1865.1</v>
      </c>
      <c r="D61" s="215">
        <v>1504.8000000000002</v>
      </c>
      <c r="E61" s="215">
        <v>22.200000000000003</v>
      </c>
      <c r="F61" s="215">
        <v>338.09999999999997</v>
      </c>
      <c r="G61" s="215">
        <v>12.3</v>
      </c>
      <c r="H61" s="215">
        <v>0.6</v>
      </c>
      <c r="I61" s="215">
        <v>1.8</v>
      </c>
      <c r="J61" s="215">
        <v>54</v>
      </c>
      <c r="K61" s="215">
        <v>0.2</v>
      </c>
      <c r="L61" s="215">
        <v>0.6</v>
      </c>
      <c r="M61" s="215">
        <v>0</v>
      </c>
      <c r="N61" s="215">
        <v>6.6</v>
      </c>
      <c r="O61" s="215">
        <v>3.5</v>
      </c>
      <c r="P61" s="215">
        <v>135.5</v>
      </c>
      <c r="Q61" s="215">
        <v>47.3</v>
      </c>
      <c r="R61" s="215">
        <v>3.4</v>
      </c>
      <c r="S61" s="215">
        <v>4.7</v>
      </c>
      <c r="T61" s="215">
        <v>3.2</v>
      </c>
      <c r="U61" s="215">
        <v>47.3</v>
      </c>
      <c r="V61" s="215">
        <v>0</v>
      </c>
      <c r="W61" s="215">
        <v>17.099999999999998</v>
      </c>
      <c r="X61" s="216">
        <v>0</v>
      </c>
      <c r="Y61" s="217"/>
    </row>
    <row r="62" spans="1:25">
      <c r="A62" s="213">
        <v>54</v>
      </c>
      <c r="B62" s="218" t="s">
        <v>367</v>
      </c>
      <c r="C62" s="219">
        <v>948.19999999999993</v>
      </c>
      <c r="D62" s="219">
        <v>655.1</v>
      </c>
      <c r="E62" s="219">
        <v>9.9</v>
      </c>
      <c r="F62" s="219">
        <v>283.19999999999993</v>
      </c>
      <c r="G62" s="219">
        <v>0</v>
      </c>
      <c r="H62" s="219">
        <v>0.6</v>
      </c>
      <c r="I62" s="219">
        <v>1.8</v>
      </c>
      <c r="J62" s="219">
        <v>51.3</v>
      </c>
      <c r="K62" s="219">
        <v>0.2</v>
      </c>
      <c r="L62" s="219">
        <v>0.6</v>
      </c>
      <c r="M62" s="219">
        <v>0</v>
      </c>
      <c r="N62" s="219">
        <v>6.6</v>
      </c>
      <c r="O62" s="219">
        <v>1</v>
      </c>
      <c r="P62" s="219">
        <v>135.5</v>
      </c>
      <c r="Q62" s="219">
        <v>47.3</v>
      </c>
      <c r="R62" s="219">
        <v>3.4</v>
      </c>
      <c r="S62" s="219">
        <v>4.7</v>
      </c>
      <c r="T62" s="219">
        <v>1.3</v>
      </c>
      <c r="U62" s="219">
        <v>12.5</v>
      </c>
      <c r="V62" s="219">
        <v>0</v>
      </c>
      <c r="W62" s="219">
        <v>16.399999999999999</v>
      </c>
      <c r="X62" s="221">
        <v>0</v>
      </c>
      <c r="Y62" s="217"/>
    </row>
    <row r="63" spans="1:25" ht="10.5" customHeight="1">
      <c r="A63" s="213">
        <v>55</v>
      </c>
      <c r="B63" s="222" t="s">
        <v>368</v>
      </c>
      <c r="C63" s="219">
        <v>20.3</v>
      </c>
      <c r="D63" s="225"/>
      <c r="E63" s="219">
        <v>0</v>
      </c>
      <c r="F63" s="219">
        <v>20.3</v>
      </c>
      <c r="G63" s="223">
        <v>12.3</v>
      </c>
      <c r="H63" s="223"/>
      <c r="I63" s="223"/>
      <c r="J63" s="223">
        <v>2.7</v>
      </c>
      <c r="K63" s="223"/>
      <c r="L63" s="223"/>
      <c r="M63" s="223"/>
      <c r="N63" s="223"/>
      <c r="O63" s="223"/>
      <c r="P63" s="223"/>
      <c r="Q63" s="223"/>
      <c r="R63" s="223"/>
      <c r="S63" s="223"/>
      <c r="T63" s="223"/>
      <c r="U63" s="219">
        <v>4.5999999999999996</v>
      </c>
      <c r="V63" s="219">
        <v>0</v>
      </c>
      <c r="W63" s="219">
        <v>0.7</v>
      </c>
      <c r="X63" s="221"/>
      <c r="Y63" s="217"/>
    </row>
    <row r="64" spans="1:25">
      <c r="A64" s="213">
        <v>56</v>
      </c>
      <c r="B64" s="218" t="s">
        <v>369</v>
      </c>
      <c r="C64" s="219">
        <v>896.6</v>
      </c>
      <c r="D64" s="225">
        <v>849.7</v>
      </c>
      <c r="E64" s="219">
        <v>12.3</v>
      </c>
      <c r="F64" s="219">
        <v>34.6</v>
      </c>
      <c r="G64" s="223"/>
      <c r="H64" s="223"/>
      <c r="I64" s="223"/>
      <c r="J64" s="223"/>
      <c r="K64" s="223"/>
      <c r="L64" s="223"/>
      <c r="M64" s="223"/>
      <c r="N64" s="223"/>
      <c r="O64" s="223">
        <v>2.5</v>
      </c>
      <c r="P64" s="223"/>
      <c r="Q64" s="223"/>
      <c r="R64" s="223"/>
      <c r="S64" s="223"/>
      <c r="T64" s="223">
        <v>1.9</v>
      </c>
      <c r="U64" s="219">
        <v>30.2</v>
      </c>
      <c r="V64" s="219">
        <v>0</v>
      </c>
      <c r="W64" s="219"/>
      <c r="X64" s="221">
        <v>0</v>
      </c>
      <c r="Y64" s="217"/>
    </row>
    <row r="65" spans="1:25">
      <c r="A65" s="213">
        <v>57</v>
      </c>
      <c r="B65" s="214" t="s">
        <v>238</v>
      </c>
      <c r="C65" s="215">
        <v>1557.8</v>
      </c>
      <c r="D65" s="215">
        <v>1263.9000000000001</v>
      </c>
      <c r="E65" s="215">
        <v>18.3</v>
      </c>
      <c r="F65" s="215">
        <v>275.60000000000002</v>
      </c>
      <c r="G65" s="215">
        <v>0</v>
      </c>
      <c r="H65" s="215">
        <v>0.7</v>
      </c>
      <c r="I65" s="215">
        <v>1.8</v>
      </c>
      <c r="J65" s="215">
        <v>46.9</v>
      </c>
      <c r="K65" s="215">
        <v>0</v>
      </c>
      <c r="L65" s="215">
        <v>0.5</v>
      </c>
      <c r="M65" s="215">
        <v>0</v>
      </c>
      <c r="N65" s="215">
        <v>8.6</v>
      </c>
      <c r="O65" s="215">
        <v>3.4</v>
      </c>
      <c r="P65" s="215">
        <v>101.9</v>
      </c>
      <c r="Q65" s="215">
        <v>37.799999999999997</v>
      </c>
      <c r="R65" s="215">
        <v>2.9</v>
      </c>
      <c r="S65" s="215">
        <v>4.0999999999999996</v>
      </c>
      <c r="T65" s="215">
        <v>4.4000000000000004</v>
      </c>
      <c r="U65" s="215">
        <v>30.9</v>
      </c>
      <c r="V65" s="215">
        <v>0</v>
      </c>
      <c r="W65" s="215">
        <v>31.7</v>
      </c>
      <c r="X65" s="216">
        <v>0</v>
      </c>
      <c r="Y65" s="217"/>
    </row>
    <row r="66" spans="1:25">
      <c r="A66" s="213">
        <v>58</v>
      </c>
      <c r="B66" s="218" t="s">
        <v>367</v>
      </c>
      <c r="C66" s="219">
        <v>690.1</v>
      </c>
      <c r="D66" s="219">
        <v>435</v>
      </c>
      <c r="E66" s="219">
        <v>6.3</v>
      </c>
      <c r="F66" s="219">
        <v>248.80000000000004</v>
      </c>
      <c r="G66" s="219">
        <v>0</v>
      </c>
      <c r="H66" s="219">
        <v>0.7</v>
      </c>
      <c r="I66" s="219">
        <v>1.7</v>
      </c>
      <c r="J66" s="219">
        <v>46.5</v>
      </c>
      <c r="K66" s="219">
        <v>0</v>
      </c>
      <c r="L66" s="219">
        <v>0.5</v>
      </c>
      <c r="M66" s="219">
        <v>0</v>
      </c>
      <c r="N66" s="219">
        <v>8.6</v>
      </c>
      <c r="O66" s="219">
        <v>0.7</v>
      </c>
      <c r="P66" s="219">
        <v>101.9</v>
      </c>
      <c r="Q66" s="219">
        <v>37.799999999999997</v>
      </c>
      <c r="R66" s="219">
        <v>2.9</v>
      </c>
      <c r="S66" s="219">
        <v>4.0999999999999996</v>
      </c>
      <c r="T66" s="219">
        <v>1.3</v>
      </c>
      <c r="U66" s="219">
        <v>10.4</v>
      </c>
      <c r="V66" s="219">
        <v>0</v>
      </c>
      <c r="W66" s="219">
        <v>31.7</v>
      </c>
      <c r="X66" s="221">
        <v>0</v>
      </c>
      <c r="Y66" s="217"/>
    </row>
    <row r="67" spans="1:25" ht="13.2" customHeight="1">
      <c r="A67" s="213">
        <v>59</v>
      </c>
      <c r="B67" s="222" t="s">
        <v>368</v>
      </c>
      <c r="C67" s="219">
        <v>11.8</v>
      </c>
      <c r="D67" s="225"/>
      <c r="E67" s="219">
        <v>0</v>
      </c>
      <c r="F67" s="219">
        <v>11.8</v>
      </c>
      <c r="G67" s="223"/>
      <c r="H67" s="223"/>
      <c r="I67" s="223">
        <v>0.1</v>
      </c>
      <c r="J67" s="223">
        <v>0.4</v>
      </c>
      <c r="K67" s="223"/>
      <c r="L67" s="223"/>
      <c r="M67" s="223"/>
      <c r="N67" s="223"/>
      <c r="O67" s="223">
        <v>0.2</v>
      </c>
      <c r="P67" s="223"/>
      <c r="Q67" s="223"/>
      <c r="R67" s="223"/>
      <c r="S67" s="223"/>
      <c r="T67" s="223">
        <v>1.2</v>
      </c>
      <c r="U67" s="219">
        <v>9.9</v>
      </c>
      <c r="V67" s="219">
        <v>0</v>
      </c>
      <c r="W67" s="219"/>
      <c r="X67" s="221">
        <v>0</v>
      </c>
      <c r="Y67" s="217"/>
    </row>
    <row r="68" spans="1:25">
      <c r="A68" s="213">
        <v>60</v>
      </c>
      <c r="B68" s="218" t="s">
        <v>369</v>
      </c>
      <c r="C68" s="219">
        <v>855.9</v>
      </c>
      <c r="D68" s="225">
        <v>828.9</v>
      </c>
      <c r="E68" s="219">
        <v>12</v>
      </c>
      <c r="F68" s="219">
        <v>15</v>
      </c>
      <c r="G68" s="223"/>
      <c r="H68" s="223"/>
      <c r="I68" s="223"/>
      <c r="J68" s="223"/>
      <c r="K68" s="223"/>
      <c r="L68" s="223"/>
      <c r="M68" s="223"/>
      <c r="N68" s="223"/>
      <c r="O68" s="223">
        <v>2.5</v>
      </c>
      <c r="P68" s="223"/>
      <c r="Q68" s="223"/>
      <c r="R68" s="223"/>
      <c r="S68" s="223"/>
      <c r="T68" s="223">
        <v>1.9</v>
      </c>
      <c r="U68" s="219">
        <v>10.6</v>
      </c>
      <c r="V68" s="219">
        <v>0</v>
      </c>
      <c r="W68" s="219"/>
      <c r="X68" s="221">
        <v>0</v>
      </c>
      <c r="Y68" s="217"/>
    </row>
    <row r="69" spans="1:25" ht="23.4">
      <c r="A69" s="213">
        <v>61</v>
      </c>
      <c r="B69" s="237" t="s">
        <v>136</v>
      </c>
      <c r="C69" s="215">
        <v>2460</v>
      </c>
      <c r="D69" s="215">
        <v>2106.8000000000002</v>
      </c>
      <c r="E69" s="215">
        <v>30.6</v>
      </c>
      <c r="F69" s="215">
        <v>322.60000000000002</v>
      </c>
      <c r="G69" s="215">
        <v>0</v>
      </c>
      <c r="H69" s="215">
        <v>1.2</v>
      </c>
      <c r="I69" s="215">
        <v>2.1</v>
      </c>
      <c r="J69" s="215">
        <v>11.4</v>
      </c>
      <c r="K69" s="215">
        <v>0</v>
      </c>
      <c r="L69" s="215">
        <v>0.4</v>
      </c>
      <c r="M69" s="215">
        <v>0</v>
      </c>
      <c r="N69" s="215">
        <v>15.600000000000001</v>
      </c>
      <c r="O69" s="215">
        <v>7.5</v>
      </c>
      <c r="P69" s="215">
        <v>111.7</v>
      </c>
      <c r="Q69" s="215">
        <v>38</v>
      </c>
      <c r="R69" s="215">
        <v>16.8</v>
      </c>
      <c r="S69" s="215">
        <v>9.1999999999999993</v>
      </c>
      <c r="T69" s="215">
        <v>10.199999999999999</v>
      </c>
      <c r="U69" s="215">
        <v>94.1</v>
      </c>
      <c r="V69" s="215">
        <v>0</v>
      </c>
      <c r="W69" s="215">
        <v>4.4000000000000004</v>
      </c>
      <c r="X69" s="216">
        <v>0</v>
      </c>
      <c r="Y69" s="217"/>
    </row>
    <row r="70" spans="1:25">
      <c r="A70" s="213">
        <v>62</v>
      </c>
      <c r="B70" s="218" t="s">
        <v>367</v>
      </c>
      <c r="C70" s="219">
        <v>638.69999999999993</v>
      </c>
      <c r="D70" s="219">
        <v>400.9</v>
      </c>
      <c r="E70" s="219">
        <v>5.9</v>
      </c>
      <c r="F70" s="219">
        <v>231.9</v>
      </c>
      <c r="G70" s="219">
        <v>0</v>
      </c>
      <c r="H70" s="219">
        <v>1.2</v>
      </c>
      <c r="I70" s="219">
        <v>2</v>
      </c>
      <c r="J70" s="219">
        <v>11.1</v>
      </c>
      <c r="K70" s="219">
        <v>0</v>
      </c>
      <c r="L70" s="219">
        <v>0.4</v>
      </c>
      <c r="M70" s="219">
        <v>0</v>
      </c>
      <c r="N70" s="219">
        <v>8.8000000000000007</v>
      </c>
      <c r="O70" s="219">
        <v>0.6</v>
      </c>
      <c r="P70" s="219">
        <v>108.7</v>
      </c>
      <c r="Q70" s="219">
        <v>33</v>
      </c>
      <c r="R70" s="219">
        <v>14.3</v>
      </c>
      <c r="S70" s="219">
        <v>9.1999999999999993</v>
      </c>
      <c r="T70" s="219">
        <v>3.4</v>
      </c>
      <c r="U70" s="219">
        <v>34.799999999999997</v>
      </c>
      <c r="V70" s="219">
        <v>0</v>
      </c>
      <c r="W70" s="219">
        <v>4.4000000000000004</v>
      </c>
      <c r="X70" s="221">
        <v>0</v>
      </c>
      <c r="Y70" s="217"/>
    </row>
    <row r="71" spans="1:25" ht="13.95" customHeight="1">
      <c r="A71" s="213">
        <v>63</v>
      </c>
      <c r="B71" s="222" t="s">
        <v>368</v>
      </c>
      <c r="C71" s="219">
        <v>47.599999999999994</v>
      </c>
      <c r="D71" s="225"/>
      <c r="E71" s="219">
        <v>0</v>
      </c>
      <c r="F71" s="219">
        <v>47.599999999999994</v>
      </c>
      <c r="G71" s="223"/>
      <c r="H71" s="223"/>
      <c r="I71" s="223">
        <v>0.1</v>
      </c>
      <c r="J71" s="223">
        <v>0.3</v>
      </c>
      <c r="K71" s="223"/>
      <c r="L71" s="223"/>
      <c r="M71" s="223"/>
      <c r="N71" s="223">
        <v>6.8</v>
      </c>
      <c r="O71" s="223"/>
      <c r="P71" s="223">
        <v>3</v>
      </c>
      <c r="Q71" s="223">
        <v>5</v>
      </c>
      <c r="R71" s="223">
        <v>2.5</v>
      </c>
      <c r="S71" s="223"/>
      <c r="T71" s="223">
        <v>1.5</v>
      </c>
      <c r="U71" s="219">
        <v>28.4</v>
      </c>
      <c r="V71" s="219">
        <v>0</v>
      </c>
      <c r="W71" s="219"/>
      <c r="X71" s="221">
        <v>0</v>
      </c>
      <c r="Y71" s="217"/>
    </row>
    <row r="72" spans="1:25">
      <c r="A72" s="213">
        <v>64</v>
      </c>
      <c r="B72" s="218" t="s">
        <v>369</v>
      </c>
      <c r="C72" s="219">
        <v>1773.7</v>
      </c>
      <c r="D72" s="225">
        <v>1705.9</v>
      </c>
      <c r="E72" s="219">
        <v>24.7</v>
      </c>
      <c r="F72" s="219">
        <v>43.099999999999994</v>
      </c>
      <c r="G72" s="223"/>
      <c r="H72" s="223"/>
      <c r="I72" s="223"/>
      <c r="J72" s="223"/>
      <c r="K72" s="223"/>
      <c r="L72" s="223"/>
      <c r="M72" s="223"/>
      <c r="N72" s="223"/>
      <c r="O72" s="223">
        <v>6.9</v>
      </c>
      <c r="P72" s="223"/>
      <c r="Q72" s="223"/>
      <c r="R72" s="223"/>
      <c r="S72" s="223"/>
      <c r="T72" s="223">
        <v>5.3</v>
      </c>
      <c r="U72" s="219">
        <v>30.9</v>
      </c>
      <c r="V72" s="219"/>
      <c r="W72" s="219"/>
      <c r="X72" s="221">
        <v>0</v>
      </c>
      <c r="Y72" s="217"/>
    </row>
    <row r="73" spans="1:25">
      <c r="A73" s="213">
        <v>65</v>
      </c>
      <c r="B73" s="214" t="s">
        <v>371</v>
      </c>
      <c r="C73" s="215">
        <v>2307.3000000000002</v>
      </c>
      <c r="D73" s="215">
        <v>2064.5</v>
      </c>
      <c r="E73" s="215">
        <v>30</v>
      </c>
      <c r="F73" s="215">
        <v>212.8</v>
      </c>
      <c r="G73" s="215">
        <v>0</v>
      </c>
      <c r="H73" s="215">
        <v>1.2</v>
      </c>
      <c r="I73" s="215">
        <v>2</v>
      </c>
      <c r="J73" s="215">
        <v>1</v>
      </c>
      <c r="K73" s="215">
        <v>0</v>
      </c>
      <c r="L73" s="215">
        <v>0.4</v>
      </c>
      <c r="M73" s="215">
        <v>0</v>
      </c>
      <c r="N73" s="215">
        <v>7.2</v>
      </c>
      <c r="O73" s="215">
        <v>8</v>
      </c>
      <c r="P73" s="215">
        <v>49.6</v>
      </c>
      <c r="Q73" s="215">
        <v>50.7</v>
      </c>
      <c r="R73" s="215">
        <v>6.7</v>
      </c>
      <c r="S73" s="215">
        <v>9.5</v>
      </c>
      <c r="T73" s="215">
        <v>9.5</v>
      </c>
      <c r="U73" s="215">
        <v>63.5</v>
      </c>
      <c r="V73" s="215">
        <v>0</v>
      </c>
      <c r="W73" s="215">
        <v>3.5</v>
      </c>
      <c r="X73" s="216">
        <v>0</v>
      </c>
      <c r="Y73" s="217"/>
    </row>
    <row r="74" spans="1:25">
      <c r="A74" s="213">
        <v>66</v>
      </c>
      <c r="B74" s="218" t="s">
        <v>367</v>
      </c>
      <c r="C74" s="219">
        <v>478.1</v>
      </c>
      <c r="D74" s="219">
        <v>312.5</v>
      </c>
      <c r="E74" s="219">
        <v>4.5999999999999996</v>
      </c>
      <c r="F74" s="219">
        <v>161</v>
      </c>
      <c r="G74" s="219">
        <v>0</v>
      </c>
      <c r="H74" s="219">
        <v>1.2</v>
      </c>
      <c r="I74" s="219">
        <v>2</v>
      </c>
      <c r="J74" s="219">
        <v>1</v>
      </c>
      <c r="K74" s="219">
        <v>0</v>
      </c>
      <c r="L74" s="219">
        <v>0.4</v>
      </c>
      <c r="M74" s="219">
        <v>0</v>
      </c>
      <c r="N74" s="219">
        <v>7.2</v>
      </c>
      <c r="O74" s="219">
        <v>0.5</v>
      </c>
      <c r="P74" s="219">
        <v>49.1</v>
      </c>
      <c r="Q74" s="219">
        <v>50.7</v>
      </c>
      <c r="R74" s="219">
        <v>6.7</v>
      </c>
      <c r="S74" s="219">
        <v>9.5</v>
      </c>
      <c r="T74" s="219">
        <v>3.7</v>
      </c>
      <c r="U74" s="219">
        <v>25.5</v>
      </c>
      <c r="V74" s="219">
        <v>0</v>
      </c>
      <c r="W74" s="219">
        <v>3.5</v>
      </c>
      <c r="X74" s="221">
        <v>0</v>
      </c>
      <c r="Y74" s="217"/>
    </row>
    <row r="75" spans="1:25" ht="13.2" customHeight="1">
      <c r="A75" s="213">
        <v>67</v>
      </c>
      <c r="B75" s="222" t="s">
        <v>368</v>
      </c>
      <c r="C75" s="219">
        <v>5</v>
      </c>
      <c r="D75" s="225"/>
      <c r="E75" s="219">
        <v>0</v>
      </c>
      <c r="F75" s="219">
        <v>5</v>
      </c>
      <c r="G75" s="223"/>
      <c r="H75" s="223"/>
      <c r="I75" s="223"/>
      <c r="J75" s="223"/>
      <c r="K75" s="223"/>
      <c r="L75" s="223"/>
      <c r="M75" s="223"/>
      <c r="N75" s="223"/>
      <c r="O75" s="223"/>
      <c r="P75" s="223">
        <v>0.5</v>
      </c>
      <c r="Q75" s="223"/>
      <c r="R75" s="223"/>
      <c r="S75" s="223"/>
      <c r="T75" s="223"/>
      <c r="U75" s="219">
        <v>4.5</v>
      </c>
      <c r="V75" s="219">
        <v>0</v>
      </c>
      <c r="W75" s="219"/>
      <c r="X75" s="221">
        <v>0</v>
      </c>
      <c r="Y75" s="217"/>
    </row>
    <row r="76" spans="1:25">
      <c r="A76" s="213">
        <v>68</v>
      </c>
      <c r="B76" s="218" t="s">
        <v>369</v>
      </c>
      <c r="C76" s="219">
        <v>1824.2</v>
      </c>
      <c r="D76" s="225">
        <v>1752</v>
      </c>
      <c r="E76" s="219">
        <v>25.4</v>
      </c>
      <c r="F76" s="219">
        <v>46.8</v>
      </c>
      <c r="G76" s="223"/>
      <c r="H76" s="223"/>
      <c r="I76" s="223"/>
      <c r="J76" s="223"/>
      <c r="K76" s="223"/>
      <c r="L76" s="223"/>
      <c r="M76" s="223"/>
      <c r="N76" s="223"/>
      <c r="O76" s="223">
        <v>7.5</v>
      </c>
      <c r="P76" s="223"/>
      <c r="Q76" s="223"/>
      <c r="R76" s="223"/>
      <c r="S76" s="223"/>
      <c r="T76" s="223">
        <v>5.8</v>
      </c>
      <c r="U76" s="219">
        <v>33.5</v>
      </c>
      <c r="V76" s="219">
        <v>0</v>
      </c>
      <c r="W76" s="219"/>
      <c r="X76" s="221">
        <v>0</v>
      </c>
      <c r="Y76" s="217"/>
    </row>
    <row r="77" spans="1:25">
      <c r="A77" s="213">
        <v>69</v>
      </c>
      <c r="B77" s="235" t="s">
        <v>239</v>
      </c>
      <c r="C77" s="215">
        <v>1726.1000000000001</v>
      </c>
      <c r="D77" s="215">
        <v>1491.9</v>
      </c>
      <c r="E77" s="215">
        <v>21.7</v>
      </c>
      <c r="F77" s="215">
        <v>212.5</v>
      </c>
      <c r="G77" s="215">
        <v>5.5</v>
      </c>
      <c r="H77" s="215">
        <v>0.8</v>
      </c>
      <c r="I77" s="215">
        <v>1.7</v>
      </c>
      <c r="J77" s="215">
        <v>16.399999999999999</v>
      </c>
      <c r="K77" s="215">
        <v>0.1</v>
      </c>
      <c r="L77" s="215">
        <v>1</v>
      </c>
      <c r="M77" s="215">
        <v>0</v>
      </c>
      <c r="N77" s="215">
        <v>5.6</v>
      </c>
      <c r="O77" s="215">
        <v>5.4</v>
      </c>
      <c r="P77" s="215">
        <v>75.3</v>
      </c>
      <c r="Q77" s="215">
        <v>34.299999999999997</v>
      </c>
      <c r="R77" s="215">
        <v>4.4000000000000004</v>
      </c>
      <c r="S77" s="215">
        <v>6.6</v>
      </c>
      <c r="T77" s="215">
        <v>6.8</v>
      </c>
      <c r="U77" s="215">
        <v>42.400000000000006</v>
      </c>
      <c r="V77" s="215">
        <v>0</v>
      </c>
      <c r="W77" s="215">
        <v>6.2</v>
      </c>
      <c r="X77" s="216">
        <v>0</v>
      </c>
      <c r="Y77" s="217"/>
    </row>
    <row r="78" spans="1:25">
      <c r="A78" s="213">
        <v>70</v>
      </c>
      <c r="B78" s="218" t="s">
        <v>367</v>
      </c>
      <c r="C78" s="219">
        <v>485.9</v>
      </c>
      <c r="D78" s="219">
        <v>311.2</v>
      </c>
      <c r="E78" s="219">
        <v>4.5</v>
      </c>
      <c r="F78" s="219">
        <v>170.2</v>
      </c>
      <c r="G78" s="219">
        <v>0</v>
      </c>
      <c r="H78" s="219">
        <v>0.8</v>
      </c>
      <c r="I78" s="219">
        <v>1.7</v>
      </c>
      <c r="J78" s="219">
        <v>16.399999999999999</v>
      </c>
      <c r="K78" s="219">
        <v>0</v>
      </c>
      <c r="L78" s="219">
        <v>0.5</v>
      </c>
      <c r="M78" s="219">
        <v>0</v>
      </c>
      <c r="N78" s="219">
        <v>5.6</v>
      </c>
      <c r="O78" s="219">
        <v>0.5</v>
      </c>
      <c r="P78" s="219">
        <v>73.3</v>
      </c>
      <c r="Q78" s="219">
        <v>34.299999999999997</v>
      </c>
      <c r="R78" s="219">
        <v>4.4000000000000004</v>
      </c>
      <c r="S78" s="219">
        <v>6.6</v>
      </c>
      <c r="T78" s="219">
        <v>2.4</v>
      </c>
      <c r="U78" s="219">
        <v>17.5</v>
      </c>
      <c r="V78" s="219">
        <v>0</v>
      </c>
      <c r="W78" s="219">
        <v>6.2</v>
      </c>
      <c r="X78" s="221">
        <v>0</v>
      </c>
      <c r="Y78" s="217"/>
    </row>
    <row r="79" spans="1:25" ht="10.95" customHeight="1">
      <c r="A79" s="213">
        <v>71</v>
      </c>
      <c r="B79" s="222" t="s">
        <v>368</v>
      </c>
      <c r="C79" s="219">
        <v>12.099999999999998</v>
      </c>
      <c r="D79" s="225"/>
      <c r="E79" s="219">
        <v>0</v>
      </c>
      <c r="F79" s="219">
        <v>12.099999999999998</v>
      </c>
      <c r="G79" s="223">
        <v>5.5</v>
      </c>
      <c r="H79" s="223"/>
      <c r="I79" s="223"/>
      <c r="J79" s="223"/>
      <c r="K79" s="223">
        <v>0.1</v>
      </c>
      <c r="L79" s="223">
        <v>0.5</v>
      </c>
      <c r="M79" s="223"/>
      <c r="N79" s="223"/>
      <c r="O79" s="223"/>
      <c r="P79" s="223">
        <v>2</v>
      </c>
      <c r="Q79" s="223"/>
      <c r="R79" s="223"/>
      <c r="S79" s="223"/>
      <c r="T79" s="223">
        <v>0.7</v>
      </c>
      <c r="U79" s="219">
        <v>3.3</v>
      </c>
      <c r="V79" s="219">
        <v>0</v>
      </c>
      <c r="W79" s="219"/>
      <c r="X79" s="221"/>
      <c r="Y79" s="217"/>
    </row>
    <row r="80" spans="1:25">
      <c r="A80" s="213">
        <v>72</v>
      </c>
      <c r="B80" s="218" t="s">
        <v>372</v>
      </c>
      <c r="C80" s="219">
        <v>1228.1000000000001</v>
      </c>
      <c r="D80" s="225">
        <v>1180.7</v>
      </c>
      <c r="E80" s="219">
        <v>17.2</v>
      </c>
      <c r="F80" s="219">
        <v>30.200000000000003</v>
      </c>
      <c r="G80" s="223"/>
      <c r="H80" s="223"/>
      <c r="I80" s="223"/>
      <c r="J80" s="223"/>
      <c r="K80" s="223"/>
      <c r="L80" s="223"/>
      <c r="M80" s="223"/>
      <c r="N80" s="223"/>
      <c r="O80" s="223">
        <v>4.9000000000000004</v>
      </c>
      <c r="P80" s="223"/>
      <c r="Q80" s="223"/>
      <c r="R80" s="223"/>
      <c r="S80" s="223"/>
      <c r="T80" s="223">
        <v>3.7</v>
      </c>
      <c r="U80" s="219">
        <v>21.6</v>
      </c>
      <c r="V80" s="219">
        <v>0</v>
      </c>
      <c r="W80" s="219"/>
      <c r="X80" s="221">
        <v>0</v>
      </c>
      <c r="Y80" s="217"/>
    </row>
    <row r="81" spans="1:25">
      <c r="A81" s="213">
        <v>73</v>
      </c>
      <c r="B81" s="214" t="s">
        <v>22</v>
      </c>
      <c r="C81" s="215">
        <v>780.7</v>
      </c>
      <c r="D81" s="215">
        <v>659.9</v>
      </c>
      <c r="E81" s="215">
        <v>9.8000000000000007</v>
      </c>
      <c r="F81" s="215">
        <v>111</v>
      </c>
      <c r="G81" s="215">
        <v>0.1</v>
      </c>
      <c r="H81" s="215">
        <v>0.4</v>
      </c>
      <c r="I81" s="215">
        <v>0.7</v>
      </c>
      <c r="J81" s="215">
        <v>9.8000000000000007</v>
      </c>
      <c r="K81" s="215">
        <v>0</v>
      </c>
      <c r="L81" s="215">
        <v>0.1</v>
      </c>
      <c r="M81" s="215">
        <v>0</v>
      </c>
      <c r="N81" s="215">
        <v>4</v>
      </c>
      <c r="O81" s="215">
        <v>1.2</v>
      </c>
      <c r="P81" s="215">
        <v>57.5</v>
      </c>
      <c r="Q81" s="215">
        <v>19.8</v>
      </c>
      <c r="R81" s="215">
        <v>1.1000000000000001</v>
      </c>
      <c r="S81" s="215">
        <v>1.7</v>
      </c>
      <c r="T81" s="215">
        <v>1.2</v>
      </c>
      <c r="U81" s="215">
        <v>8.1999999999999993</v>
      </c>
      <c r="V81" s="215">
        <v>0</v>
      </c>
      <c r="W81" s="215">
        <v>5.2</v>
      </c>
      <c r="X81" s="216">
        <v>0</v>
      </c>
      <c r="Y81" s="217"/>
    </row>
    <row r="82" spans="1:25">
      <c r="A82" s="213">
        <v>74</v>
      </c>
      <c r="B82" s="218" t="s">
        <v>367</v>
      </c>
      <c r="C82" s="219">
        <v>321.60000000000002</v>
      </c>
      <c r="D82" s="219">
        <v>214</v>
      </c>
      <c r="E82" s="219">
        <v>3.3</v>
      </c>
      <c r="F82" s="219">
        <v>104.3</v>
      </c>
      <c r="G82" s="219">
        <v>0</v>
      </c>
      <c r="H82" s="219">
        <v>0.4</v>
      </c>
      <c r="I82" s="219">
        <v>0.7</v>
      </c>
      <c r="J82" s="219">
        <v>9.8000000000000007</v>
      </c>
      <c r="K82" s="219">
        <v>0</v>
      </c>
      <c r="L82" s="219">
        <v>0.1</v>
      </c>
      <c r="M82" s="219">
        <v>0</v>
      </c>
      <c r="N82" s="219">
        <v>4</v>
      </c>
      <c r="O82" s="219">
        <v>0.3</v>
      </c>
      <c r="P82" s="219">
        <v>57.5</v>
      </c>
      <c r="Q82" s="219">
        <v>19.8</v>
      </c>
      <c r="R82" s="219">
        <v>1.1000000000000001</v>
      </c>
      <c r="S82" s="219">
        <v>1.7</v>
      </c>
      <c r="T82" s="219">
        <v>0.4</v>
      </c>
      <c r="U82" s="219">
        <v>3.3</v>
      </c>
      <c r="V82" s="219">
        <v>0</v>
      </c>
      <c r="W82" s="219">
        <v>5.2</v>
      </c>
      <c r="X82" s="221">
        <v>0</v>
      </c>
      <c r="Y82" s="217"/>
    </row>
    <row r="83" spans="1:25" ht="13.2" customHeight="1">
      <c r="A83" s="213">
        <v>75</v>
      </c>
      <c r="B83" s="222" t="s">
        <v>368</v>
      </c>
      <c r="C83" s="219">
        <v>1.4</v>
      </c>
      <c r="D83" s="225"/>
      <c r="E83" s="219">
        <v>0</v>
      </c>
      <c r="F83" s="219">
        <v>1.4</v>
      </c>
      <c r="G83" s="223">
        <v>0.1</v>
      </c>
      <c r="H83" s="223"/>
      <c r="I83" s="223"/>
      <c r="J83" s="223"/>
      <c r="K83" s="223"/>
      <c r="L83" s="223"/>
      <c r="M83" s="223"/>
      <c r="N83" s="223"/>
      <c r="O83" s="223"/>
      <c r="P83" s="223"/>
      <c r="Q83" s="223"/>
      <c r="R83" s="223"/>
      <c r="S83" s="223"/>
      <c r="T83" s="223">
        <v>0.1</v>
      </c>
      <c r="U83" s="219">
        <v>1.2</v>
      </c>
      <c r="V83" s="219">
        <v>0</v>
      </c>
      <c r="W83" s="219"/>
      <c r="X83" s="221">
        <v>0</v>
      </c>
      <c r="Y83" s="217"/>
    </row>
    <row r="84" spans="1:25">
      <c r="A84" s="213">
        <v>76</v>
      </c>
      <c r="B84" s="218" t="s">
        <v>369</v>
      </c>
      <c r="C84" s="219">
        <v>457.7</v>
      </c>
      <c r="D84" s="225">
        <v>445.9</v>
      </c>
      <c r="E84" s="219">
        <v>6.5</v>
      </c>
      <c r="F84" s="219">
        <v>5.3000000000000007</v>
      </c>
      <c r="G84" s="223"/>
      <c r="H84" s="223"/>
      <c r="I84" s="223"/>
      <c r="J84" s="223"/>
      <c r="K84" s="223"/>
      <c r="L84" s="223"/>
      <c r="M84" s="223"/>
      <c r="N84" s="223"/>
      <c r="O84" s="223">
        <v>0.9</v>
      </c>
      <c r="P84" s="223"/>
      <c r="Q84" s="223"/>
      <c r="R84" s="223"/>
      <c r="S84" s="223"/>
      <c r="T84" s="223">
        <v>0.7</v>
      </c>
      <c r="U84" s="219">
        <v>3.7</v>
      </c>
      <c r="V84" s="219">
        <v>0</v>
      </c>
      <c r="W84" s="219"/>
      <c r="X84" s="221">
        <v>0</v>
      </c>
      <c r="Y84" s="217"/>
    </row>
    <row r="85" spans="1:25" s="182" customFormat="1">
      <c r="A85" s="213">
        <v>77</v>
      </c>
      <c r="B85" s="214" t="s">
        <v>23</v>
      </c>
      <c r="C85" s="215">
        <v>1763.8000000000002</v>
      </c>
      <c r="D85" s="215">
        <v>1408.4</v>
      </c>
      <c r="E85" s="215">
        <v>20.5</v>
      </c>
      <c r="F85" s="215">
        <v>334.90000000000003</v>
      </c>
      <c r="G85" s="215">
        <v>38</v>
      </c>
      <c r="H85" s="215">
        <v>0.8</v>
      </c>
      <c r="I85" s="215">
        <v>1</v>
      </c>
      <c r="J85" s="215">
        <v>30</v>
      </c>
      <c r="K85" s="215">
        <v>0.7</v>
      </c>
      <c r="L85" s="215">
        <v>0.3</v>
      </c>
      <c r="M85" s="215">
        <v>0</v>
      </c>
      <c r="N85" s="215">
        <v>8.1</v>
      </c>
      <c r="O85" s="215">
        <v>3.1999999999999997</v>
      </c>
      <c r="P85" s="215">
        <v>144.69999999999999</v>
      </c>
      <c r="Q85" s="215">
        <v>54</v>
      </c>
      <c r="R85" s="215">
        <v>6.6</v>
      </c>
      <c r="S85" s="215">
        <v>6</v>
      </c>
      <c r="T85" s="215">
        <v>3.7</v>
      </c>
      <c r="U85" s="215">
        <v>26.7</v>
      </c>
      <c r="V85" s="215">
        <v>0</v>
      </c>
      <c r="W85" s="215">
        <v>11.1</v>
      </c>
      <c r="X85" s="238"/>
      <c r="Y85" s="217"/>
    </row>
    <row r="86" spans="1:25">
      <c r="A86" s="213">
        <v>78</v>
      </c>
      <c r="B86" s="218" t="s">
        <v>367</v>
      </c>
      <c r="C86" s="219">
        <v>850.1</v>
      </c>
      <c r="D86" s="219">
        <v>569.70000000000005</v>
      </c>
      <c r="E86" s="219">
        <v>8.3000000000000007</v>
      </c>
      <c r="F86" s="219">
        <v>272.10000000000002</v>
      </c>
      <c r="G86" s="219">
        <v>0</v>
      </c>
      <c r="H86" s="219">
        <v>0.8</v>
      </c>
      <c r="I86" s="219">
        <v>1</v>
      </c>
      <c r="J86" s="219">
        <v>28</v>
      </c>
      <c r="K86" s="219">
        <v>0.7</v>
      </c>
      <c r="L86" s="219">
        <v>0.3</v>
      </c>
      <c r="M86" s="219">
        <v>0</v>
      </c>
      <c r="N86" s="219">
        <v>6.1</v>
      </c>
      <c r="O86" s="219">
        <v>0.9</v>
      </c>
      <c r="P86" s="219">
        <v>144.69999999999999</v>
      </c>
      <c r="Q86" s="219">
        <v>52.8</v>
      </c>
      <c r="R86" s="219">
        <v>6.6</v>
      </c>
      <c r="S86" s="219">
        <v>6</v>
      </c>
      <c r="T86" s="219">
        <v>1.3</v>
      </c>
      <c r="U86" s="219">
        <v>11.8</v>
      </c>
      <c r="V86" s="219">
        <v>0</v>
      </c>
      <c r="W86" s="219">
        <v>11.1</v>
      </c>
      <c r="X86" s="221">
        <v>0</v>
      </c>
      <c r="Y86" s="217"/>
    </row>
    <row r="87" spans="1:25" ht="12" customHeight="1">
      <c r="A87" s="213">
        <v>79</v>
      </c>
      <c r="B87" s="222" t="s">
        <v>368</v>
      </c>
      <c r="C87" s="219">
        <v>50.000000000000007</v>
      </c>
      <c r="D87" s="225"/>
      <c r="E87" s="219"/>
      <c r="F87" s="219">
        <v>50.000000000000007</v>
      </c>
      <c r="G87" s="223">
        <v>38</v>
      </c>
      <c r="H87" s="223"/>
      <c r="I87" s="223"/>
      <c r="J87" s="223">
        <v>2</v>
      </c>
      <c r="K87" s="223"/>
      <c r="L87" s="223"/>
      <c r="M87" s="223"/>
      <c r="N87" s="223">
        <v>2</v>
      </c>
      <c r="O87" s="223"/>
      <c r="P87" s="223"/>
      <c r="Q87" s="223">
        <v>1.2</v>
      </c>
      <c r="R87" s="223"/>
      <c r="S87" s="223"/>
      <c r="T87" s="223">
        <v>0.7</v>
      </c>
      <c r="U87" s="219">
        <v>6.1</v>
      </c>
      <c r="V87" s="219">
        <v>0</v>
      </c>
      <c r="W87" s="219"/>
      <c r="X87" s="221">
        <v>0</v>
      </c>
      <c r="Y87" s="217"/>
    </row>
    <row r="88" spans="1:25">
      <c r="A88" s="213">
        <v>80</v>
      </c>
      <c r="B88" s="218" t="s">
        <v>369</v>
      </c>
      <c r="C88" s="219">
        <v>863.7</v>
      </c>
      <c r="D88" s="225">
        <v>838.7</v>
      </c>
      <c r="E88" s="219">
        <v>12.2</v>
      </c>
      <c r="F88" s="219">
        <v>12.8</v>
      </c>
      <c r="G88" s="223"/>
      <c r="H88" s="223"/>
      <c r="I88" s="223"/>
      <c r="J88" s="223"/>
      <c r="K88" s="223"/>
      <c r="L88" s="223"/>
      <c r="M88" s="223"/>
      <c r="N88" s="223"/>
      <c r="O88" s="223">
        <v>2.2999999999999998</v>
      </c>
      <c r="P88" s="223"/>
      <c r="Q88" s="223"/>
      <c r="R88" s="223"/>
      <c r="S88" s="223"/>
      <c r="T88" s="223">
        <v>1.7</v>
      </c>
      <c r="U88" s="219">
        <v>8.8000000000000007</v>
      </c>
      <c r="V88" s="219">
        <v>0</v>
      </c>
      <c r="W88" s="219"/>
      <c r="X88" s="221">
        <v>0</v>
      </c>
      <c r="Y88" s="217"/>
    </row>
    <row r="89" spans="1:25">
      <c r="A89" s="213">
        <v>81</v>
      </c>
      <c r="B89" s="214" t="s">
        <v>64</v>
      </c>
      <c r="C89" s="215">
        <v>557.6</v>
      </c>
      <c r="D89" s="215">
        <v>466.20000000000005</v>
      </c>
      <c r="E89" s="215">
        <v>6.9</v>
      </c>
      <c r="F89" s="215">
        <v>84.5</v>
      </c>
      <c r="G89" s="215">
        <v>0</v>
      </c>
      <c r="H89" s="215">
        <v>0.2</v>
      </c>
      <c r="I89" s="215">
        <v>0.7</v>
      </c>
      <c r="J89" s="215">
        <v>12.899999999999999</v>
      </c>
      <c r="K89" s="215">
        <v>0</v>
      </c>
      <c r="L89" s="215">
        <v>0.1</v>
      </c>
      <c r="M89" s="215">
        <v>0</v>
      </c>
      <c r="N89" s="215">
        <v>3.3</v>
      </c>
      <c r="O89" s="215">
        <v>0.8</v>
      </c>
      <c r="P89" s="215">
        <v>40.200000000000003</v>
      </c>
      <c r="Q89" s="215">
        <v>13.1</v>
      </c>
      <c r="R89" s="215">
        <v>0.9</v>
      </c>
      <c r="S89" s="215">
        <v>1.2</v>
      </c>
      <c r="T89" s="215">
        <v>0.8</v>
      </c>
      <c r="U89" s="215">
        <v>5.3000000000000007</v>
      </c>
      <c r="V89" s="215">
        <v>0</v>
      </c>
      <c r="W89" s="215">
        <v>5</v>
      </c>
      <c r="X89" s="216">
        <v>0</v>
      </c>
      <c r="Y89" s="217"/>
    </row>
    <row r="90" spans="1:25">
      <c r="A90" s="213">
        <v>82</v>
      </c>
      <c r="B90" s="218" t="s">
        <v>367</v>
      </c>
      <c r="C90" s="219">
        <v>213.7</v>
      </c>
      <c r="D90" s="219">
        <v>131.1</v>
      </c>
      <c r="E90" s="219">
        <v>2.1</v>
      </c>
      <c r="F90" s="219">
        <v>80.5</v>
      </c>
      <c r="G90" s="219">
        <v>0</v>
      </c>
      <c r="H90" s="219">
        <v>0.2</v>
      </c>
      <c r="I90" s="219">
        <v>0.7</v>
      </c>
      <c r="J90" s="219">
        <v>12.7</v>
      </c>
      <c r="K90" s="219">
        <v>0</v>
      </c>
      <c r="L90" s="219">
        <v>0.1</v>
      </c>
      <c r="M90" s="219">
        <v>0</v>
      </c>
      <c r="N90" s="219">
        <v>3.3</v>
      </c>
      <c r="O90" s="219">
        <v>0.2</v>
      </c>
      <c r="P90" s="219">
        <v>40.200000000000003</v>
      </c>
      <c r="Q90" s="219">
        <v>13.1</v>
      </c>
      <c r="R90" s="219">
        <v>0.9</v>
      </c>
      <c r="S90" s="219">
        <v>1.2</v>
      </c>
      <c r="T90" s="219">
        <v>0.3</v>
      </c>
      <c r="U90" s="219">
        <v>2.6</v>
      </c>
      <c r="V90" s="219">
        <v>0</v>
      </c>
      <c r="W90" s="219">
        <v>5</v>
      </c>
      <c r="X90" s="221">
        <v>0</v>
      </c>
      <c r="Y90" s="217"/>
    </row>
    <row r="91" spans="1:25" ht="13.2" customHeight="1">
      <c r="A91" s="213">
        <v>83</v>
      </c>
      <c r="B91" s="222" t="s">
        <v>368</v>
      </c>
      <c r="C91" s="219">
        <v>0.30000000000000004</v>
      </c>
      <c r="D91" s="225"/>
      <c r="E91" s="219">
        <v>0</v>
      </c>
      <c r="F91" s="219">
        <v>0.30000000000000004</v>
      </c>
      <c r="G91" s="223"/>
      <c r="H91" s="223"/>
      <c r="I91" s="223"/>
      <c r="J91" s="223">
        <v>0.2</v>
      </c>
      <c r="K91" s="223"/>
      <c r="L91" s="223"/>
      <c r="M91" s="223"/>
      <c r="N91" s="223"/>
      <c r="O91" s="223"/>
      <c r="P91" s="223"/>
      <c r="Q91" s="223"/>
      <c r="R91" s="223"/>
      <c r="S91" s="223"/>
      <c r="T91" s="223"/>
      <c r="U91" s="219">
        <v>0.1</v>
      </c>
      <c r="V91" s="219">
        <v>0</v>
      </c>
      <c r="W91" s="219"/>
      <c r="X91" s="221">
        <v>0</v>
      </c>
      <c r="Y91" s="217"/>
    </row>
    <row r="92" spans="1:25">
      <c r="A92" s="213">
        <v>84</v>
      </c>
      <c r="B92" s="218" t="s">
        <v>369</v>
      </c>
      <c r="C92" s="219">
        <v>343.6</v>
      </c>
      <c r="D92" s="225">
        <v>335.1</v>
      </c>
      <c r="E92" s="219">
        <v>4.8</v>
      </c>
      <c r="F92" s="219">
        <v>3.7</v>
      </c>
      <c r="G92" s="223"/>
      <c r="H92" s="223"/>
      <c r="I92" s="223"/>
      <c r="J92" s="223"/>
      <c r="K92" s="223"/>
      <c r="L92" s="223"/>
      <c r="M92" s="223"/>
      <c r="N92" s="223"/>
      <c r="O92" s="223">
        <v>0.6</v>
      </c>
      <c r="P92" s="223"/>
      <c r="Q92" s="223"/>
      <c r="R92" s="223"/>
      <c r="S92" s="223"/>
      <c r="T92" s="223">
        <v>0.5</v>
      </c>
      <c r="U92" s="219">
        <v>2.6</v>
      </c>
      <c r="V92" s="219"/>
      <c r="W92" s="219"/>
      <c r="X92" s="221"/>
      <c r="Y92" s="217"/>
    </row>
    <row r="93" spans="1:25" s="182" customFormat="1" ht="23.4">
      <c r="A93" s="213">
        <v>85</v>
      </c>
      <c r="B93" s="235" t="s">
        <v>65</v>
      </c>
      <c r="C93" s="215">
        <v>658</v>
      </c>
      <c r="D93" s="215">
        <v>580</v>
      </c>
      <c r="E93" s="215">
        <v>8.4</v>
      </c>
      <c r="F93" s="215">
        <v>69.600000000000009</v>
      </c>
      <c r="G93" s="215">
        <v>1</v>
      </c>
      <c r="H93" s="215">
        <v>0.3</v>
      </c>
      <c r="I93" s="215">
        <v>0.7</v>
      </c>
      <c r="J93" s="215">
        <v>7.7</v>
      </c>
      <c r="K93" s="215">
        <v>0</v>
      </c>
      <c r="L93" s="215">
        <v>0.1</v>
      </c>
      <c r="M93" s="215">
        <v>0</v>
      </c>
      <c r="N93" s="215">
        <v>3.5</v>
      </c>
      <c r="O93" s="215">
        <v>1.1000000000000001</v>
      </c>
      <c r="P93" s="215">
        <v>25.8</v>
      </c>
      <c r="Q93" s="215">
        <v>14.5</v>
      </c>
      <c r="R93" s="215">
        <v>1</v>
      </c>
      <c r="S93" s="215">
        <v>1.5</v>
      </c>
      <c r="T93" s="215">
        <v>1</v>
      </c>
      <c r="U93" s="215">
        <v>8</v>
      </c>
      <c r="V93" s="215">
        <v>0</v>
      </c>
      <c r="W93" s="215">
        <v>3.4</v>
      </c>
      <c r="X93" s="216">
        <v>0</v>
      </c>
      <c r="Y93" s="217"/>
    </row>
    <row r="94" spans="1:25">
      <c r="A94" s="213">
        <v>86</v>
      </c>
      <c r="B94" s="218" t="s">
        <v>367</v>
      </c>
      <c r="C94" s="219">
        <v>272.39999999999998</v>
      </c>
      <c r="D94" s="219">
        <v>207.5</v>
      </c>
      <c r="E94" s="219">
        <v>3</v>
      </c>
      <c r="F94" s="219">
        <v>61.9</v>
      </c>
      <c r="G94" s="219">
        <v>0</v>
      </c>
      <c r="H94" s="219">
        <v>0.3</v>
      </c>
      <c r="I94" s="219">
        <v>0.7</v>
      </c>
      <c r="J94" s="219">
        <v>7.4</v>
      </c>
      <c r="K94" s="219">
        <v>0</v>
      </c>
      <c r="L94" s="219">
        <v>0.1</v>
      </c>
      <c r="M94" s="219">
        <v>0</v>
      </c>
      <c r="N94" s="219">
        <v>3.5</v>
      </c>
      <c r="O94" s="219">
        <v>0.3</v>
      </c>
      <c r="P94" s="219">
        <v>25.8</v>
      </c>
      <c r="Q94" s="219">
        <v>14.5</v>
      </c>
      <c r="R94" s="219">
        <v>1</v>
      </c>
      <c r="S94" s="219">
        <v>1.5</v>
      </c>
      <c r="T94" s="219">
        <v>0.4</v>
      </c>
      <c r="U94" s="219">
        <v>3</v>
      </c>
      <c r="V94" s="219">
        <v>0</v>
      </c>
      <c r="W94" s="219">
        <v>3.4</v>
      </c>
      <c r="X94" s="221">
        <v>0</v>
      </c>
      <c r="Y94" s="217"/>
    </row>
    <row r="95" spans="1:25" ht="13.95" customHeight="1">
      <c r="A95" s="213">
        <v>87</v>
      </c>
      <c r="B95" s="222" t="s">
        <v>368</v>
      </c>
      <c r="C95" s="219">
        <v>3</v>
      </c>
      <c r="D95" s="225"/>
      <c r="E95" s="219">
        <v>0</v>
      </c>
      <c r="F95" s="219">
        <v>3</v>
      </c>
      <c r="G95" s="223">
        <v>1</v>
      </c>
      <c r="H95" s="223"/>
      <c r="I95" s="223"/>
      <c r="J95" s="223">
        <v>0.3</v>
      </c>
      <c r="K95" s="223"/>
      <c r="L95" s="223"/>
      <c r="M95" s="223"/>
      <c r="N95" s="223"/>
      <c r="O95" s="223"/>
      <c r="P95" s="223"/>
      <c r="Q95" s="223"/>
      <c r="R95" s="223"/>
      <c r="S95" s="223"/>
      <c r="T95" s="223"/>
      <c r="U95" s="219">
        <v>1.7</v>
      </c>
      <c r="V95" s="219"/>
      <c r="W95" s="219"/>
      <c r="X95" s="221"/>
      <c r="Y95" s="217"/>
    </row>
    <row r="96" spans="1:25">
      <c r="A96" s="213">
        <v>88</v>
      </c>
      <c r="B96" s="218" t="s">
        <v>369</v>
      </c>
      <c r="C96" s="219">
        <v>382.59999999999997</v>
      </c>
      <c r="D96" s="225">
        <v>372.5</v>
      </c>
      <c r="E96" s="219">
        <v>5.4</v>
      </c>
      <c r="F96" s="219">
        <v>4.6999999999999993</v>
      </c>
      <c r="G96" s="223"/>
      <c r="H96" s="223"/>
      <c r="I96" s="223"/>
      <c r="J96" s="223"/>
      <c r="K96" s="223"/>
      <c r="L96" s="223"/>
      <c r="M96" s="223"/>
      <c r="N96" s="223"/>
      <c r="O96" s="223">
        <v>0.8</v>
      </c>
      <c r="P96" s="223"/>
      <c r="Q96" s="223"/>
      <c r="R96" s="223"/>
      <c r="S96" s="223"/>
      <c r="T96" s="223">
        <v>0.6</v>
      </c>
      <c r="U96" s="219">
        <v>3.3</v>
      </c>
      <c r="V96" s="219">
        <v>0</v>
      </c>
      <c r="W96" s="219"/>
      <c r="X96" s="221">
        <v>0</v>
      </c>
      <c r="Y96" s="217"/>
    </row>
    <row r="97" spans="1:25" s="230" customFormat="1">
      <c r="A97" s="213">
        <v>89</v>
      </c>
      <c r="B97" s="235" t="s">
        <v>66</v>
      </c>
      <c r="C97" s="227">
        <v>916.4</v>
      </c>
      <c r="D97" s="227">
        <v>627.79999999999995</v>
      </c>
      <c r="E97" s="227">
        <v>9.5</v>
      </c>
      <c r="F97" s="227">
        <v>279.10000000000002</v>
      </c>
      <c r="G97" s="227">
        <v>0</v>
      </c>
      <c r="H97" s="227">
        <v>0.5</v>
      </c>
      <c r="I97" s="227">
        <v>1.7</v>
      </c>
      <c r="J97" s="227">
        <v>18.3</v>
      </c>
      <c r="K97" s="227">
        <v>0</v>
      </c>
      <c r="L97" s="227">
        <v>0.7</v>
      </c>
      <c r="M97" s="227">
        <v>0</v>
      </c>
      <c r="N97" s="227">
        <v>13.7</v>
      </c>
      <c r="O97" s="227">
        <v>2.5</v>
      </c>
      <c r="P97" s="227">
        <v>112.6</v>
      </c>
      <c r="Q97" s="227">
        <v>47.1</v>
      </c>
      <c r="R97" s="227">
        <v>2.2000000000000002</v>
      </c>
      <c r="S97" s="227">
        <v>2.8</v>
      </c>
      <c r="T97" s="227">
        <v>5.5</v>
      </c>
      <c r="U97" s="227">
        <v>68.8</v>
      </c>
      <c r="V97" s="227">
        <v>0</v>
      </c>
      <c r="W97" s="227">
        <v>2.7</v>
      </c>
      <c r="X97" s="228">
        <v>0</v>
      </c>
      <c r="Y97" s="217"/>
    </row>
    <row r="98" spans="1:25" s="230" customFormat="1">
      <c r="A98" s="213">
        <v>90</v>
      </c>
      <c r="B98" s="218" t="s">
        <v>367</v>
      </c>
      <c r="C98" s="219">
        <v>555</v>
      </c>
      <c r="D98" s="219">
        <v>342.8</v>
      </c>
      <c r="E98" s="219">
        <v>5</v>
      </c>
      <c r="F98" s="219">
        <v>207.2</v>
      </c>
      <c r="G98" s="219">
        <v>0</v>
      </c>
      <c r="H98" s="219">
        <v>0.5</v>
      </c>
      <c r="I98" s="219">
        <v>1.7</v>
      </c>
      <c r="J98" s="219">
        <v>8.9</v>
      </c>
      <c r="K98" s="219">
        <v>0</v>
      </c>
      <c r="L98" s="219">
        <v>0.4</v>
      </c>
      <c r="M98" s="219">
        <v>0</v>
      </c>
      <c r="N98" s="219">
        <v>6.7</v>
      </c>
      <c r="O98" s="219">
        <v>0.5</v>
      </c>
      <c r="P98" s="219">
        <v>112.6</v>
      </c>
      <c r="Q98" s="219">
        <v>47.1</v>
      </c>
      <c r="R98" s="219">
        <v>2.2000000000000002</v>
      </c>
      <c r="S98" s="219">
        <v>2.8</v>
      </c>
      <c r="T98" s="219">
        <v>1.2</v>
      </c>
      <c r="U98" s="219">
        <v>19.899999999999999</v>
      </c>
      <c r="V98" s="219">
        <v>0</v>
      </c>
      <c r="W98" s="219">
        <v>2.7</v>
      </c>
      <c r="X98" s="221">
        <v>0</v>
      </c>
      <c r="Y98" s="217"/>
    </row>
    <row r="99" spans="1:25" s="230" customFormat="1" ht="13.95" customHeight="1">
      <c r="A99" s="213">
        <v>91</v>
      </c>
      <c r="B99" s="222" t="s">
        <v>368</v>
      </c>
      <c r="C99" s="239">
        <v>100.1</v>
      </c>
      <c r="D99" s="231">
        <v>34.299999999999997</v>
      </c>
      <c r="E99" s="219">
        <v>0.9</v>
      </c>
      <c r="F99" s="219">
        <v>64.900000000000006</v>
      </c>
      <c r="G99" s="232"/>
      <c r="H99" s="232"/>
      <c r="I99" s="232"/>
      <c r="J99" s="232">
        <v>9.4</v>
      </c>
      <c r="K99" s="232"/>
      <c r="L99" s="232">
        <v>0.3</v>
      </c>
      <c r="M99" s="232"/>
      <c r="N99" s="232">
        <v>7</v>
      </c>
      <c r="O99" s="232">
        <v>0.9</v>
      </c>
      <c r="P99" s="232"/>
      <c r="Q99" s="232"/>
      <c r="R99" s="232"/>
      <c r="S99" s="232"/>
      <c r="T99" s="232">
        <v>3.4</v>
      </c>
      <c r="U99" s="219">
        <v>43.9</v>
      </c>
      <c r="V99" s="219">
        <v>0</v>
      </c>
      <c r="W99" s="219"/>
      <c r="X99" s="221">
        <v>0</v>
      </c>
      <c r="Y99" s="217"/>
    </row>
    <row r="100" spans="1:25" s="230" customFormat="1">
      <c r="A100" s="213">
        <v>92</v>
      </c>
      <c r="B100" s="218" t="s">
        <v>372</v>
      </c>
      <c r="C100" s="239">
        <v>261.29999999999995</v>
      </c>
      <c r="D100" s="231">
        <v>250.7</v>
      </c>
      <c r="E100" s="219">
        <v>3.6</v>
      </c>
      <c r="F100" s="219">
        <v>7</v>
      </c>
      <c r="G100" s="232"/>
      <c r="H100" s="232"/>
      <c r="I100" s="232"/>
      <c r="J100" s="232"/>
      <c r="K100" s="232"/>
      <c r="L100" s="232"/>
      <c r="M100" s="232"/>
      <c r="N100" s="232"/>
      <c r="O100" s="232">
        <v>1.1000000000000001</v>
      </c>
      <c r="P100" s="232"/>
      <c r="Q100" s="232"/>
      <c r="R100" s="232"/>
      <c r="S100" s="232"/>
      <c r="T100" s="232">
        <v>0.9</v>
      </c>
      <c r="U100" s="219">
        <v>5</v>
      </c>
      <c r="V100" s="219">
        <v>0</v>
      </c>
      <c r="W100" s="219"/>
      <c r="X100" s="221">
        <v>0</v>
      </c>
      <c r="Y100" s="217"/>
    </row>
    <row r="101" spans="1:25" s="229" customFormat="1">
      <c r="A101" s="213">
        <v>93</v>
      </c>
      <c r="B101" s="214" t="s">
        <v>373</v>
      </c>
      <c r="C101" s="227">
        <v>1392.8</v>
      </c>
      <c r="D101" s="227">
        <v>1265.5999999999999</v>
      </c>
      <c r="E101" s="227">
        <v>18.2</v>
      </c>
      <c r="F101" s="227">
        <v>109</v>
      </c>
      <c r="G101" s="227">
        <v>20.2</v>
      </c>
      <c r="H101" s="227">
        <v>1.1000000000000001</v>
      </c>
      <c r="I101" s="227">
        <v>1.6</v>
      </c>
      <c r="J101" s="227">
        <v>15.8</v>
      </c>
      <c r="K101" s="227">
        <v>0</v>
      </c>
      <c r="L101" s="227">
        <v>0</v>
      </c>
      <c r="M101" s="227">
        <v>0</v>
      </c>
      <c r="N101" s="227">
        <v>2.2999999999999998</v>
      </c>
      <c r="O101" s="227">
        <v>1.1000000000000001</v>
      </c>
      <c r="P101" s="227">
        <v>40.299999999999997</v>
      </c>
      <c r="Q101" s="227">
        <v>10.6</v>
      </c>
      <c r="R101" s="227">
        <v>4.7</v>
      </c>
      <c r="S101" s="227">
        <v>3</v>
      </c>
      <c r="T101" s="227">
        <v>1.2999999999999998</v>
      </c>
      <c r="U101" s="227">
        <v>6.7</v>
      </c>
      <c r="V101" s="227">
        <v>0</v>
      </c>
      <c r="W101" s="227">
        <v>0.3</v>
      </c>
      <c r="X101" s="228">
        <v>0</v>
      </c>
      <c r="Y101" s="217"/>
    </row>
    <row r="102" spans="1:25" s="243" customFormat="1">
      <c r="A102" s="213">
        <v>94</v>
      </c>
      <c r="B102" s="240" t="s">
        <v>367</v>
      </c>
      <c r="C102" s="241">
        <v>0.3</v>
      </c>
      <c r="D102" s="241">
        <v>0</v>
      </c>
      <c r="E102" s="241">
        <v>0</v>
      </c>
      <c r="F102" s="241">
        <v>0.3</v>
      </c>
      <c r="G102" s="241">
        <v>0</v>
      </c>
      <c r="H102" s="241">
        <v>0</v>
      </c>
      <c r="I102" s="241">
        <v>0</v>
      </c>
      <c r="J102" s="241">
        <v>0</v>
      </c>
      <c r="K102" s="241">
        <v>0</v>
      </c>
      <c r="L102" s="241">
        <v>0</v>
      </c>
      <c r="M102" s="241">
        <v>0</v>
      </c>
      <c r="N102" s="241">
        <v>0</v>
      </c>
      <c r="O102" s="241">
        <v>0</v>
      </c>
      <c r="P102" s="241">
        <v>0</v>
      </c>
      <c r="Q102" s="241">
        <v>0</v>
      </c>
      <c r="R102" s="241">
        <v>0</v>
      </c>
      <c r="S102" s="241">
        <v>0</v>
      </c>
      <c r="T102" s="241">
        <v>0</v>
      </c>
      <c r="U102" s="241">
        <v>0</v>
      </c>
      <c r="V102" s="241">
        <v>0</v>
      </c>
      <c r="W102" s="241">
        <v>0.3</v>
      </c>
      <c r="X102" s="242">
        <v>0</v>
      </c>
      <c r="Y102" s="217"/>
    </row>
    <row r="103" spans="1:25" s="230" customFormat="1" ht="13.95" customHeight="1">
      <c r="A103" s="213">
        <v>95</v>
      </c>
      <c r="B103" s="222" t="s">
        <v>368</v>
      </c>
      <c r="C103" s="219">
        <v>14.299999999999999</v>
      </c>
      <c r="D103" s="231"/>
      <c r="E103" s="219">
        <v>0</v>
      </c>
      <c r="F103" s="219">
        <v>14.299999999999999</v>
      </c>
      <c r="G103" s="232">
        <v>10.6</v>
      </c>
      <c r="H103" s="232"/>
      <c r="I103" s="232"/>
      <c r="J103" s="232"/>
      <c r="K103" s="232"/>
      <c r="L103" s="232"/>
      <c r="M103" s="232"/>
      <c r="N103" s="232"/>
      <c r="O103" s="232"/>
      <c r="P103" s="232"/>
      <c r="Q103" s="232">
        <v>1.4</v>
      </c>
      <c r="R103" s="232"/>
      <c r="S103" s="232"/>
      <c r="T103" s="232"/>
      <c r="U103" s="241">
        <v>2.2999999999999998</v>
      </c>
      <c r="V103" s="244">
        <v>0</v>
      </c>
      <c r="W103" s="241"/>
      <c r="X103" s="242">
        <v>0</v>
      </c>
      <c r="Y103" s="217"/>
    </row>
    <row r="104" spans="1:25" s="230" customFormat="1">
      <c r="A104" s="213">
        <v>96</v>
      </c>
      <c r="B104" s="218" t="s">
        <v>369</v>
      </c>
      <c r="C104" s="239">
        <v>689.80000000000007</v>
      </c>
      <c r="D104" s="231">
        <v>675.6</v>
      </c>
      <c r="E104" s="219">
        <v>9.6999999999999993</v>
      </c>
      <c r="F104" s="219">
        <v>4.5</v>
      </c>
      <c r="G104" s="232"/>
      <c r="H104" s="232"/>
      <c r="I104" s="232"/>
      <c r="J104" s="232"/>
      <c r="K104" s="232"/>
      <c r="L104" s="232"/>
      <c r="M104" s="232"/>
      <c r="N104" s="232"/>
      <c r="O104" s="232">
        <v>0.7</v>
      </c>
      <c r="P104" s="232"/>
      <c r="Q104" s="232"/>
      <c r="R104" s="232"/>
      <c r="S104" s="232"/>
      <c r="T104" s="232">
        <v>0.6</v>
      </c>
      <c r="U104" s="241">
        <v>3.2</v>
      </c>
      <c r="V104" s="244">
        <v>0</v>
      </c>
      <c r="W104" s="241"/>
      <c r="X104" s="242">
        <v>0</v>
      </c>
      <c r="Y104" s="217"/>
    </row>
    <row r="105" spans="1:25" s="230" customFormat="1">
      <c r="A105" s="213">
        <v>97</v>
      </c>
      <c r="B105" s="218" t="s">
        <v>374</v>
      </c>
      <c r="C105" s="239">
        <v>688.4</v>
      </c>
      <c r="D105" s="231">
        <v>590</v>
      </c>
      <c r="E105" s="219">
        <v>8.5</v>
      </c>
      <c r="F105" s="219">
        <v>89.9</v>
      </c>
      <c r="G105" s="232">
        <v>9.6</v>
      </c>
      <c r="H105" s="232">
        <v>1.1000000000000001</v>
      </c>
      <c r="I105" s="232">
        <v>1.6</v>
      </c>
      <c r="J105" s="232">
        <v>15.8</v>
      </c>
      <c r="K105" s="232"/>
      <c r="L105" s="232"/>
      <c r="M105" s="232"/>
      <c r="N105" s="232">
        <v>2.2999999999999998</v>
      </c>
      <c r="O105" s="232">
        <v>0.4</v>
      </c>
      <c r="P105" s="232">
        <v>40.299999999999997</v>
      </c>
      <c r="Q105" s="232">
        <v>9.1999999999999993</v>
      </c>
      <c r="R105" s="232">
        <v>4.7</v>
      </c>
      <c r="S105" s="232">
        <v>3</v>
      </c>
      <c r="T105" s="232">
        <v>0.7</v>
      </c>
      <c r="U105" s="241">
        <v>1.2</v>
      </c>
      <c r="V105" s="244">
        <v>0</v>
      </c>
      <c r="W105" s="241"/>
      <c r="X105" s="242">
        <v>0</v>
      </c>
      <c r="Y105" s="217"/>
    </row>
    <row r="106" spans="1:25">
      <c r="A106" s="213">
        <v>98</v>
      </c>
      <c r="B106" s="214" t="s">
        <v>21</v>
      </c>
      <c r="C106" s="215">
        <v>451.70000000000005</v>
      </c>
      <c r="D106" s="215">
        <v>334.8</v>
      </c>
      <c r="E106" s="215">
        <v>4.9000000000000004</v>
      </c>
      <c r="F106" s="215">
        <v>112</v>
      </c>
      <c r="G106" s="215">
        <v>0.6</v>
      </c>
      <c r="H106" s="215">
        <v>0.4</v>
      </c>
      <c r="I106" s="215">
        <v>1.6</v>
      </c>
      <c r="J106" s="215">
        <v>1.5</v>
      </c>
      <c r="K106" s="215">
        <v>0</v>
      </c>
      <c r="L106" s="215">
        <v>0.3</v>
      </c>
      <c r="M106" s="215">
        <v>0</v>
      </c>
      <c r="N106" s="215">
        <v>7.1</v>
      </c>
      <c r="O106" s="215">
        <v>1.8</v>
      </c>
      <c r="P106" s="215">
        <v>30.1</v>
      </c>
      <c r="Q106" s="215">
        <v>20.5</v>
      </c>
      <c r="R106" s="215">
        <v>1.2</v>
      </c>
      <c r="S106" s="215">
        <v>1.7</v>
      </c>
      <c r="T106" s="215">
        <v>2.9</v>
      </c>
      <c r="U106" s="215">
        <v>29.5</v>
      </c>
      <c r="V106" s="215">
        <v>0</v>
      </c>
      <c r="W106" s="215">
        <v>2.8</v>
      </c>
      <c r="X106" s="216">
        <v>10</v>
      </c>
      <c r="Y106" s="217"/>
    </row>
    <row r="107" spans="1:25">
      <c r="A107" s="213">
        <v>99</v>
      </c>
      <c r="B107" s="218" t="s">
        <v>367</v>
      </c>
      <c r="C107" s="219">
        <v>337.5</v>
      </c>
      <c r="D107" s="219">
        <v>308.60000000000002</v>
      </c>
      <c r="E107" s="219">
        <v>4.5</v>
      </c>
      <c r="F107" s="219">
        <v>24.4</v>
      </c>
      <c r="G107" s="219">
        <v>0</v>
      </c>
      <c r="H107" s="219">
        <v>0</v>
      </c>
      <c r="I107" s="219">
        <v>0</v>
      </c>
      <c r="J107" s="219">
        <v>0</v>
      </c>
      <c r="K107" s="219">
        <v>0</v>
      </c>
      <c r="L107" s="219">
        <v>0</v>
      </c>
      <c r="M107" s="219">
        <v>0</v>
      </c>
      <c r="N107" s="219">
        <v>1.3</v>
      </c>
      <c r="O107" s="219">
        <v>0</v>
      </c>
      <c r="P107" s="219">
        <v>9.1</v>
      </c>
      <c r="Q107" s="219">
        <v>8.5</v>
      </c>
      <c r="R107" s="219">
        <v>0.3</v>
      </c>
      <c r="S107" s="219">
        <v>0</v>
      </c>
      <c r="T107" s="219">
        <v>0</v>
      </c>
      <c r="U107" s="219">
        <v>2.4</v>
      </c>
      <c r="V107" s="219">
        <v>0</v>
      </c>
      <c r="W107" s="219">
        <v>2.8</v>
      </c>
      <c r="X107" s="221">
        <v>0</v>
      </c>
      <c r="Y107" s="217"/>
    </row>
    <row r="108" spans="1:25" ht="12.6" customHeight="1">
      <c r="A108" s="213">
        <v>100</v>
      </c>
      <c r="B108" s="222" t="s">
        <v>368</v>
      </c>
      <c r="C108" s="219">
        <v>87.6</v>
      </c>
      <c r="D108" s="225"/>
      <c r="E108" s="219"/>
      <c r="F108" s="219">
        <v>87.6</v>
      </c>
      <c r="G108" s="223">
        <v>0.6</v>
      </c>
      <c r="H108" s="223">
        <v>0.4</v>
      </c>
      <c r="I108" s="223">
        <v>1.6</v>
      </c>
      <c r="J108" s="223">
        <v>1.5</v>
      </c>
      <c r="K108" s="223"/>
      <c r="L108" s="223">
        <v>0.3</v>
      </c>
      <c r="M108" s="223"/>
      <c r="N108" s="223">
        <v>5.8</v>
      </c>
      <c r="O108" s="223">
        <v>1.8</v>
      </c>
      <c r="P108" s="223">
        <v>21</v>
      </c>
      <c r="Q108" s="223">
        <v>12</v>
      </c>
      <c r="R108" s="223">
        <v>0.9</v>
      </c>
      <c r="S108" s="223">
        <v>1.7</v>
      </c>
      <c r="T108" s="223">
        <v>2.9</v>
      </c>
      <c r="U108" s="219">
        <v>27.1</v>
      </c>
      <c r="V108" s="219">
        <v>0</v>
      </c>
      <c r="W108" s="219"/>
      <c r="X108" s="221">
        <v>10</v>
      </c>
      <c r="Y108" s="217"/>
    </row>
    <row r="109" spans="1:25">
      <c r="A109" s="213">
        <v>101</v>
      </c>
      <c r="B109" s="218" t="s">
        <v>369</v>
      </c>
      <c r="C109" s="219">
        <v>26.599999999999998</v>
      </c>
      <c r="D109" s="225">
        <v>26.2</v>
      </c>
      <c r="E109" s="219">
        <v>0.4</v>
      </c>
      <c r="F109" s="219">
        <v>0</v>
      </c>
      <c r="G109" s="223"/>
      <c r="H109" s="223"/>
      <c r="I109" s="223"/>
      <c r="J109" s="223"/>
      <c r="K109" s="223"/>
      <c r="L109" s="223"/>
      <c r="M109" s="223"/>
      <c r="N109" s="223"/>
      <c r="O109" s="223"/>
      <c r="P109" s="223"/>
      <c r="Q109" s="223"/>
      <c r="R109" s="223"/>
      <c r="S109" s="223"/>
      <c r="T109" s="223"/>
      <c r="U109" s="219">
        <v>0</v>
      </c>
      <c r="V109" s="219">
        <v>0</v>
      </c>
      <c r="W109" s="219"/>
      <c r="X109" s="221">
        <v>0</v>
      </c>
      <c r="Y109" s="217"/>
    </row>
    <row r="110" spans="1:25">
      <c r="A110" s="213">
        <v>102</v>
      </c>
      <c r="B110" s="214" t="s">
        <v>20</v>
      </c>
      <c r="C110" s="215">
        <v>452.1</v>
      </c>
      <c r="D110" s="215">
        <v>347.8</v>
      </c>
      <c r="E110" s="215">
        <v>5</v>
      </c>
      <c r="F110" s="215">
        <v>99.3</v>
      </c>
      <c r="G110" s="215">
        <v>0</v>
      </c>
      <c r="H110" s="215">
        <v>0.1</v>
      </c>
      <c r="I110" s="215">
        <v>1.1000000000000001</v>
      </c>
      <c r="J110" s="215">
        <v>1.8</v>
      </c>
      <c r="K110" s="215">
        <v>0</v>
      </c>
      <c r="L110" s="215">
        <v>0.5</v>
      </c>
      <c r="M110" s="215">
        <v>0</v>
      </c>
      <c r="N110" s="215">
        <v>9.6999999999999993</v>
      </c>
      <c r="O110" s="215">
        <v>2</v>
      </c>
      <c r="P110" s="215">
        <v>17.7</v>
      </c>
      <c r="Q110" s="215">
        <v>7.6999999999999993</v>
      </c>
      <c r="R110" s="215">
        <v>0.3</v>
      </c>
      <c r="S110" s="215">
        <v>2.2000000000000002</v>
      </c>
      <c r="T110" s="215">
        <v>2.2000000000000002</v>
      </c>
      <c r="U110" s="215">
        <v>47.199999999999996</v>
      </c>
      <c r="V110" s="215">
        <v>0</v>
      </c>
      <c r="W110" s="215">
        <v>1.8</v>
      </c>
      <c r="X110" s="216">
        <v>5</v>
      </c>
      <c r="Y110" s="217"/>
    </row>
    <row r="111" spans="1:25">
      <c r="A111" s="213">
        <v>103</v>
      </c>
      <c r="B111" s="218" t="s">
        <v>367</v>
      </c>
      <c r="C111" s="219">
        <v>377</v>
      </c>
      <c r="D111" s="219">
        <v>347.8</v>
      </c>
      <c r="E111" s="219">
        <v>5</v>
      </c>
      <c r="F111" s="219">
        <v>24.2</v>
      </c>
      <c r="G111" s="219">
        <v>0</v>
      </c>
      <c r="H111" s="219">
        <v>0</v>
      </c>
      <c r="I111" s="219">
        <v>0</v>
      </c>
      <c r="J111" s="219">
        <v>0</v>
      </c>
      <c r="K111" s="219">
        <v>0</v>
      </c>
      <c r="L111" s="219">
        <v>0</v>
      </c>
      <c r="M111" s="219">
        <v>0</v>
      </c>
      <c r="N111" s="219">
        <v>0</v>
      </c>
      <c r="O111" s="219">
        <v>0</v>
      </c>
      <c r="P111" s="219">
        <v>7.5</v>
      </c>
      <c r="Q111" s="219">
        <v>3.9</v>
      </c>
      <c r="R111" s="219">
        <v>0</v>
      </c>
      <c r="S111" s="219">
        <v>0</v>
      </c>
      <c r="T111" s="219">
        <v>0</v>
      </c>
      <c r="U111" s="219">
        <v>11</v>
      </c>
      <c r="V111" s="219">
        <v>0</v>
      </c>
      <c r="W111" s="219">
        <v>1.8</v>
      </c>
      <c r="X111" s="221">
        <v>0</v>
      </c>
      <c r="Y111" s="217"/>
    </row>
    <row r="112" spans="1:25" ht="13.2" customHeight="1">
      <c r="A112" s="213">
        <v>104</v>
      </c>
      <c r="B112" s="222" t="s">
        <v>368</v>
      </c>
      <c r="C112" s="219">
        <v>75.099999999999994</v>
      </c>
      <c r="D112" s="225"/>
      <c r="E112" s="219"/>
      <c r="F112" s="219">
        <v>75.099999999999994</v>
      </c>
      <c r="G112" s="223"/>
      <c r="H112" s="223">
        <v>0.1</v>
      </c>
      <c r="I112" s="223">
        <v>1.1000000000000001</v>
      </c>
      <c r="J112" s="223">
        <v>1.8</v>
      </c>
      <c r="K112" s="223"/>
      <c r="L112" s="223">
        <v>0.5</v>
      </c>
      <c r="M112" s="223"/>
      <c r="N112" s="223">
        <v>9.6999999999999993</v>
      </c>
      <c r="O112" s="223">
        <v>2</v>
      </c>
      <c r="P112" s="223">
        <v>10.199999999999999</v>
      </c>
      <c r="Q112" s="223">
        <v>3.8</v>
      </c>
      <c r="R112" s="223">
        <v>0.3</v>
      </c>
      <c r="S112" s="223">
        <v>2.2000000000000002</v>
      </c>
      <c r="T112" s="223">
        <v>2.2000000000000002</v>
      </c>
      <c r="U112" s="219">
        <v>36.199999999999996</v>
      </c>
      <c r="V112" s="219">
        <v>0</v>
      </c>
      <c r="W112" s="219"/>
      <c r="X112" s="221">
        <v>5</v>
      </c>
      <c r="Y112" s="217"/>
    </row>
    <row r="113" spans="1:25">
      <c r="A113" s="213">
        <v>105</v>
      </c>
      <c r="B113" s="218" t="s">
        <v>369</v>
      </c>
      <c r="C113" s="219">
        <v>0</v>
      </c>
      <c r="D113" s="225"/>
      <c r="E113" s="219"/>
      <c r="F113" s="219">
        <v>0</v>
      </c>
      <c r="G113" s="223"/>
      <c r="H113" s="223"/>
      <c r="I113" s="223"/>
      <c r="J113" s="223"/>
      <c r="K113" s="223"/>
      <c r="L113" s="223"/>
      <c r="M113" s="223"/>
      <c r="N113" s="223"/>
      <c r="O113" s="223"/>
      <c r="P113" s="223"/>
      <c r="Q113" s="223"/>
      <c r="R113" s="223"/>
      <c r="S113" s="223"/>
      <c r="T113" s="223"/>
      <c r="U113" s="219"/>
      <c r="V113" s="219">
        <v>0</v>
      </c>
      <c r="W113" s="219"/>
      <c r="X113" s="221">
        <v>0</v>
      </c>
      <c r="Y113" s="217"/>
    </row>
    <row r="114" spans="1:25">
      <c r="A114" s="213">
        <v>106</v>
      </c>
      <c r="B114" s="214" t="s">
        <v>67</v>
      </c>
      <c r="C114" s="215">
        <v>1073.8</v>
      </c>
      <c r="D114" s="215">
        <v>946.4</v>
      </c>
      <c r="E114" s="215">
        <v>13.8</v>
      </c>
      <c r="F114" s="215">
        <v>113.6</v>
      </c>
      <c r="G114" s="215">
        <v>0</v>
      </c>
      <c r="H114" s="215">
        <v>0.7</v>
      </c>
      <c r="I114" s="215">
        <v>2.1</v>
      </c>
      <c r="J114" s="215">
        <v>2.9</v>
      </c>
      <c r="K114" s="215">
        <v>0</v>
      </c>
      <c r="L114" s="215">
        <v>1</v>
      </c>
      <c r="M114" s="215">
        <v>0</v>
      </c>
      <c r="N114" s="215">
        <v>7</v>
      </c>
      <c r="O114" s="215">
        <v>3</v>
      </c>
      <c r="P114" s="215">
        <v>22.8</v>
      </c>
      <c r="Q114" s="215">
        <v>14.5</v>
      </c>
      <c r="R114" s="215">
        <v>3.9</v>
      </c>
      <c r="S114" s="215">
        <v>3.7</v>
      </c>
      <c r="T114" s="215">
        <v>4.4000000000000004</v>
      </c>
      <c r="U114" s="215">
        <v>35.799999999999997</v>
      </c>
      <c r="V114" s="215">
        <v>0</v>
      </c>
      <c r="W114" s="215">
        <v>7.2</v>
      </c>
      <c r="X114" s="216">
        <v>4.5999999999999996</v>
      </c>
      <c r="Y114" s="217"/>
    </row>
    <row r="115" spans="1:25">
      <c r="A115" s="213">
        <v>107</v>
      </c>
      <c r="B115" s="218" t="s">
        <v>367</v>
      </c>
      <c r="C115" s="219">
        <v>951.3</v>
      </c>
      <c r="D115" s="219">
        <v>913.9</v>
      </c>
      <c r="E115" s="219">
        <v>13.3</v>
      </c>
      <c r="F115" s="219">
        <v>24.099999999999998</v>
      </c>
      <c r="G115" s="219">
        <v>0</v>
      </c>
      <c r="H115" s="219">
        <v>0</v>
      </c>
      <c r="I115" s="219">
        <v>0</v>
      </c>
      <c r="J115" s="219">
        <v>0</v>
      </c>
      <c r="K115" s="219">
        <v>0</v>
      </c>
      <c r="L115" s="219">
        <v>0</v>
      </c>
      <c r="M115" s="219">
        <v>0</v>
      </c>
      <c r="N115" s="219">
        <v>0</v>
      </c>
      <c r="O115" s="219">
        <v>0</v>
      </c>
      <c r="P115" s="219">
        <v>10.4</v>
      </c>
      <c r="Q115" s="219">
        <v>6.5</v>
      </c>
      <c r="R115" s="219">
        <v>0</v>
      </c>
      <c r="S115" s="219">
        <v>0</v>
      </c>
      <c r="T115" s="219">
        <v>0</v>
      </c>
      <c r="U115" s="219">
        <v>0</v>
      </c>
      <c r="V115" s="219">
        <v>0</v>
      </c>
      <c r="W115" s="219">
        <v>7.2</v>
      </c>
      <c r="X115" s="221">
        <v>0</v>
      </c>
      <c r="Y115" s="217"/>
    </row>
    <row r="116" spans="1:25" ht="13.95" customHeight="1">
      <c r="A116" s="213">
        <v>108</v>
      </c>
      <c r="B116" s="222" t="s">
        <v>368</v>
      </c>
      <c r="C116" s="219">
        <v>89.5</v>
      </c>
      <c r="D116" s="225"/>
      <c r="E116" s="219"/>
      <c r="F116" s="219">
        <v>89.5</v>
      </c>
      <c r="G116" s="223"/>
      <c r="H116" s="223">
        <v>0.7</v>
      </c>
      <c r="I116" s="223">
        <v>2.1</v>
      </c>
      <c r="J116" s="223">
        <v>2.9</v>
      </c>
      <c r="K116" s="223"/>
      <c r="L116" s="223">
        <v>1</v>
      </c>
      <c r="M116" s="223"/>
      <c r="N116" s="223">
        <v>7</v>
      </c>
      <c r="O116" s="223">
        <v>3</v>
      </c>
      <c r="P116" s="223">
        <v>12.4</v>
      </c>
      <c r="Q116" s="223">
        <v>8</v>
      </c>
      <c r="R116" s="223">
        <v>3.9</v>
      </c>
      <c r="S116" s="223">
        <v>3.7</v>
      </c>
      <c r="T116" s="223">
        <v>4.4000000000000004</v>
      </c>
      <c r="U116" s="219">
        <v>35.799999999999997</v>
      </c>
      <c r="V116" s="219">
        <v>0</v>
      </c>
      <c r="W116" s="219"/>
      <c r="X116" s="221">
        <v>4.5999999999999996</v>
      </c>
      <c r="Y116" s="217"/>
    </row>
    <row r="117" spans="1:25">
      <c r="A117" s="213">
        <v>109</v>
      </c>
      <c r="B117" s="218" t="s">
        <v>369</v>
      </c>
      <c r="C117" s="219">
        <v>33</v>
      </c>
      <c r="D117" s="225">
        <v>32.5</v>
      </c>
      <c r="E117" s="219">
        <v>0.5</v>
      </c>
      <c r="F117" s="219">
        <v>0</v>
      </c>
      <c r="G117" s="223"/>
      <c r="H117" s="223"/>
      <c r="I117" s="223"/>
      <c r="J117" s="223"/>
      <c r="K117" s="223"/>
      <c r="L117" s="223"/>
      <c r="M117" s="223"/>
      <c r="N117" s="223"/>
      <c r="O117" s="223"/>
      <c r="P117" s="223"/>
      <c r="Q117" s="223"/>
      <c r="R117" s="223"/>
      <c r="S117" s="223"/>
      <c r="T117" s="223"/>
      <c r="U117" s="219"/>
      <c r="V117" s="219">
        <v>0</v>
      </c>
      <c r="W117" s="219"/>
      <c r="X117" s="221">
        <v>0</v>
      </c>
      <c r="Y117" s="217"/>
    </row>
    <row r="118" spans="1:25">
      <c r="A118" s="213">
        <v>110</v>
      </c>
      <c r="B118" s="214" t="s">
        <v>87</v>
      </c>
      <c r="C118" s="215">
        <v>1250.5000000000002</v>
      </c>
      <c r="D118" s="215">
        <v>699.2</v>
      </c>
      <c r="E118" s="215">
        <v>10.200000000000001</v>
      </c>
      <c r="F118" s="215">
        <v>541.1</v>
      </c>
      <c r="G118" s="215">
        <v>0</v>
      </c>
      <c r="H118" s="215">
        <v>0.8</v>
      </c>
      <c r="I118" s="215">
        <v>1.7</v>
      </c>
      <c r="J118" s="215">
        <v>13.5</v>
      </c>
      <c r="K118" s="215">
        <v>0</v>
      </c>
      <c r="L118" s="215">
        <v>0.5</v>
      </c>
      <c r="M118" s="215">
        <v>0</v>
      </c>
      <c r="N118" s="215">
        <v>31.4</v>
      </c>
      <c r="O118" s="215">
        <v>1</v>
      </c>
      <c r="P118" s="215">
        <v>163.69999999999999</v>
      </c>
      <c r="Q118" s="215">
        <v>111.3</v>
      </c>
      <c r="R118" s="215">
        <v>13.5</v>
      </c>
      <c r="S118" s="215">
        <v>4.2</v>
      </c>
      <c r="T118" s="215">
        <v>10.6</v>
      </c>
      <c r="U118" s="215">
        <v>179.7</v>
      </c>
      <c r="V118" s="215">
        <v>0</v>
      </c>
      <c r="W118" s="215">
        <v>3.2</v>
      </c>
      <c r="X118" s="216">
        <v>6</v>
      </c>
      <c r="Y118" s="217"/>
    </row>
    <row r="119" spans="1:25">
      <c r="A119" s="213">
        <v>111</v>
      </c>
      <c r="B119" s="218" t="s">
        <v>367</v>
      </c>
      <c r="C119" s="219">
        <v>1083.9000000000001</v>
      </c>
      <c r="D119" s="219">
        <v>642.1</v>
      </c>
      <c r="E119" s="219">
        <v>9.4</v>
      </c>
      <c r="F119" s="219">
        <v>432.4</v>
      </c>
      <c r="G119" s="219">
        <v>0</v>
      </c>
      <c r="H119" s="219">
        <v>0.8</v>
      </c>
      <c r="I119" s="219">
        <v>1.7</v>
      </c>
      <c r="J119" s="219">
        <v>7</v>
      </c>
      <c r="K119" s="219">
        <v>0</v>
      </c>
      <c r="L119" s="219">
        <v>0.5</v>
      </c>
      <c r="M119" s="219">
        <v>0</v>
      </c>
      <c r="N119" s="219">
        <v>11.4</v>
      </c>
      <c r="O119" s="219">
        <v>1</v>
      </c>
      <c r="P119" s="219">
        <v>163.69999999999999</v>
      </c>
      <c r="Q119" s="219">
        <v>111.3</v>
      </c>
      <c r="R119" s="219">
        <v>13.5</v>
      </c>
      <c r="S119" s="219">
        <v>4.2</v>
      </c>
      <c r="T119" s="219">
        <v>2.1</v>
      </c>
      <c r="U119" s="219">
        <v>112</v>
      </c>
      <c r="V119" s="219">
        <v>0</v>
      </c>
      <c r="W119" s="219">
        <v>3.2</v>
      </c>
      <c r="X119" s="221">
        <v>0</v>
      </c>
      <c r="Y119" s="217"/>
    </row>
    <row r="120" spans="1:25" ht="13.2" customHeight="1">
      <c r="A120" s="213">
        <v>112</v>
      </c>
      <c r="B120" s="222" t="s">
        <v>368</v>
      </c>
      <c r="C120" s="219">
        <v>108.7</v>
      </c>
      <c r="D120" s="225"/>
      <c r="E120" s="219">
        <v>0</v>
      </c>
      <c r="F120" s="219">
        <v>108.7</v>
      </c>
      <c r="G120" s="223"/>
      <c r="H120" s="223"/>
      <c r="I120" s="223"/>
      <c r="J120" s="223">
        <v>6.5</v>
      </c>
      <c r="K120" s="223"/>
      <c r="L120" s="223"/>
      <c r="M120" s="223"/>
      <c r="N120" s="223">
        <v>20</v>
      </c>
      <c r="O120" s="223"/>
      <c r="P120" s="223"/>
      <c r="Q120" s="223"/>
      <c r="R120" s="223"/>
      <c r="S120" s="223"/>
      <c r="T120" s="223">
        <v>8.5</v>
      </c>
      <c r="U120" s="219">
        <v>67.7</v>
      </c>
      <c r="V120" s="219">
        <v>0</v>
      </c>
      <c r="W120" s="219"/>
      <c r="X120" s="221">
        <v>6</v>
      </c>
      <c r="Y120" s="217"/>
    </row>
    <row r="121" spans="1:25">
      <c r="A121" s="213">
        <v>113</v>
      </c>
      <c r="B121" s="218" t="s">
        <v>369</v>
      </c>
      <c r="C121" s="219">
        <v>57.9</v>
      </c>
      <c r="D121" s="225">
        <v>57.1</v>
      </c>
      <c r="E121" s="219">
        <v>0.8</v>
      </c>
      <c r="F121" s="219">
        <v>0</v>
      </c>
      <c r="G121" s="223"/>
      <c r="H121" s="223"/>
      <c r="I121" s="223"/>
      <c r="J121" s="223"/>
      <c r="K121" s="223"/>
      <c r="L121" s="223"/>
      <c r="M121" s="223"/>
      <c r="N121" s="223"/>
      <c r="O121" s="223"/>
      <c r="P121" s="223"/>
      <c r="Q121" s="223"/>
      <c r="R121" s="223"/>
      <c r="S121" s="223"/>
      <c r="T121" s="223"/>
      <c r="U121" s="219"/>
      <c r="V121" s="219">
        <v>0</v>
      </c>
      <c r="W121" s="219"/>
      <c r="X121" s="221">
        <v>0</v>
      </c>
      <c r="Y121" s="217"/>
    </row>
    <row r="122" spans="1:25">
      <c r="A122" s="213">
        <v>114</v>
      </c>
      <c r="B122" s="214" t="s">
        <v>68</v>
      </c>
      <c r="C122" s="215">
        <v>916.40000000000009</v>
      </c>
      <c r="D122" s="215">
        <v>842.40000000000009</v>
      </c>
      <c r="E122" s="215">
        <v>12.099999999999998</v>
      </c>
      <c r="F122" s="215">
        <v>61.900000000000006</v>
      </c>
      <c r="G122" s="215">
        <v>0</v>
      </c>
      <c r="H122" s="215">
        <v>0.4</v>
      </c>
      <c r="I122" s="215">
        <v>1</v>
      </c>
      <c r="J122" s="215">
        <v>6</v>
      </c>
      <c r="K122" s="215">
        <v>0</v>
      </c>
      <c r="L122" s="215">
        <v>0.7</v>
      </c>
      <c r="M122" s="215">
        <v>0</v>
      </c>
      <c r="N122" s="215">
        <v>2.9</v>
      </c>
      <c r="O122" s="215">
        <v>1</v>
      </c>
      <c r="P122" s="215">
        <v>7.4</v>
      </c>
      <c r="Q122" s="215">
        <v>4.4000000000000004</v>
      </c>
      <c r="R122" s="215">
        <v>0.30000000000000004</v>
      </c>
      <c r="S122" s="215">
        <v>0.3</v>
      </c>
      <c r="T122" s="215">
        <v>1.6</v>
      </c>
      <c r="U122" s="215">
        <v>35.299999999999997</v>
      </c>
      <c r="V122" s="215">
        <v>0</v>
      </c>
      <c r="W122" s="215">
        <v>0.6</v>
      </c>
      <c r="X122" s="216">
        <v>0</v>
      </c>
      <c r="Y122" s="217"/>
    </row>
    <row r="123" spans="1:25">
      <c r="A123" s="213">
        <v>115</v>
      </c>
      <c r="B123" s="218" t="s">
        <v>367</v>
      </c>
      <c r="C123" s="219">
        <v>139.60000000000002</v>
      </c>
      <c r="D123" s="219">
        <v>113</v>
      </c>
      <c r="E123" s="219">
        <v>1.7</v>
      </c>
      <c r="F123" s="219">
        <v>24.900000000000006</v>
      </c>
      <c r="G123" s="219">
        <v>0</v>
      </c>
      <c r="H123" s="219">
        <v>0.1</v>
      </c>
      <c r="I123" s="219">
        <v>1</v>
      </c>
      <c r="J123" s="219">
        <v>6</v>
      </c>
      <c r="K123" s="219">
        <v>0</v>
      </c>
      <c r="L123" s="219">
        <v>0.4</v>
      </c>
      <c r="M123" s="219">
        <v>0</v>
      </c>
      <c r="N123" s="219">
        <v>2.2999999999999998</v>
      </c>
      <c r="O123" s="219">
        <v>0.2</v>
      </c>
      <c r="P123" s="219">
        <v>6.2</v>
      </c>
      <c r="Q123" s="219">
        <v>4</v>
      </c>
      <c r="R123" s="219">
        <v>0.1</v>
      </c>
      <c r="S123" s="219">
        <v>0.3</v>
      </c>
      <c r="T123" s="219">
        <v>0.6</v>
      </c>
      <c r="U123" s="219">
        <v>3.1</v>
      </c>
      <c r="V123" s="219">
        <v>0</v>
      </c>
      <c r="W123" s="219">
        <v>0.6</v>
      </c>
      <c r="X123" s="221">
        <v>0</v>
      </c>
      <c r="Y123" s="217"/>
    </row>
    <row r="124" spans="1:25" ht="12.6" customHeight="1">
      <c r="A124" s="213">
        <v>116</v>
      </c>
      <c r="B124" s="222" t="s">
        <v>368</v>
      </c>
      <c r="C124" s="219">
        <v>19.399999999999999</v>
      </c>
      <c r="D124" s="225"/>
      <c r="E124" s="219"/>
      <c r="F124" s="219">
        <v>19.399999999999999</v>
      </c>
      <c r="G124" s="223"/>
      <c r="H124" s="223">
        <v>0.3</v>
      </c>
      <c r="I124" s="223"/>
      <c r="J124" s="223"/>
      <c r="K124" s="223"/>
      <c r="L124" s="223">
        <v>0.3</v>
      </c>
      <c r="M124" s="223"/>
      <c r="N124" s="223">
        <v>0.6</v>
      </c>
      <c r="O124" s="223">
        <v>0.3</v>
      </c>
      <c r="P124" s="223">
        <v>1.2</v>
      </c>
      <c r="Q124" s="223">
        <v>0.4</v>
      </c>
      <c r="R124" s="223">
        <v>0.2</v>
      </c>
      <c r="S124" s="223"/>
      <c r="T124" s="223">
        <v>0.6</v>
      </c>
      <c r="U124" s="219">
        <v>15.5</v>
      </c>
      <c r="V124" s="219">
        <v>0</v>
      </c>
      <c r="W124" s="219"/>
      <c r="X124" s="221">
        <v>0</v>
      </c>
      <c r="Y124" s="217"/>
    </row>
    <row r="125" spans="1:25">
      <c r="A125" s="213">
        <v>117</v>
      </c>
      <c r="B125" s="218" t="s">
        <v>369</v>
      </c>
      <c r="C125" s="219">
        <v>757.40000000000009</v>
      </c>
      <c r="D125" s="225">
        <v>729.40000000000009</v>
      </c>
      <c r="E125" s="219">
        <v>10.399999999999999</v>
      </c>
      <c r="F125" s="219">
        <v>17.599999999999998</v>
      </c>
      <c r="G125" s="223"/>
      <c r="H125" s="223"/>
      <c r="I125" s="223"/>
      <c r="J125" s="223"/>
      <c r="K125" s="223"/>
      <c r="L125" s="223"/>
      <c r="M125" s="223"/>
      <c r="N125" s="223"/>
      <c r="O125" s="223">
        <v>0.5</v>
      </c>
      <c r="P125" s="223"/>
      <c r="Q125" s="223"/>
      <c r="R125" s="223"/>
      <c r="S125" s="223"/>
      <c r="T125" s="223">
        <v>0.4</v>
      </c>
      <c r="U125" s="219">
        <v>16.7</v>
      </c>
      <c r="V125" s="219"/>
      <c r="W125" s="219"/>
      <c r="X125" s="221"/>
      <c r="Y125" s="217"/>
    </row>
    <row r="126" spans="1:25" s="182" customFormat="1">
      <c r="A126" s="213">
        <v>118</v>
      </c>
      <c r="B126" s="233" t="s">
        <v>375</v>
      </c>
      <c r="C126" s="224">
        <v>26804.600000000002</v>
      </c>
      <c r="D126" s="224">
        <v>22353.700000000004</v>
      </c>
      <c r="E126" s="224">
        <v>325.7</v>
      </c>
      <c r="F126" s="224">
        <v>4125.2</v>
      </c>
      <c r="G126" s="224">
        <v>103.2</v>
      </c>
      <c r="H126" s="224">
        <v>13.100000000000001</v>
      </c>
      <c r="I126" s="224">
        <v>30.2</v>
      </c>
      <c r="J126" s="224">
        <v>320.09999999999997</v>
      </c>
      <c r="K126" s="224">
        <v>1.9</v>
      </c>
      <c r="L126" s="224">
        <v>9.1</v>
      </c>
      <c r="M126" s="224">
        <v>0</v>
      </c>
      <c r="N126" s="224">
        <v>163.19999999999999</v>
      </c>
      <c r="O126" s="224">
        <v>62.800000000000004</v>
      </c>
      <c r="P126" s="224">
        <v>1359</v>
      </c>
      <c r="Q126" s="224">
        <v>707.19999999999993</v>
      </c>
      <c r="R126" s="224">
        <v>85.500000000000014</v>
      </c>
      <c r="S126" s="224">
        <v>84.1</v>
      </c>
      <c r="T126" s="224">
        <v>87.8</v>
      </c>
      <c r="U126" s="224">
        <v>926.8</v>
      </c>
      <c r="V126" s="224">
        <v>0</v>
      </c>
      <c r="W126" s="224">
        <v>141.6</v>
      </c>
      <c r="X126" s="224">
        <v>29.6</v>
      </c>
      <c r="Y126" s="217"/>
    </row>
    <row r="127" spans="1:25" s="182" customFormat="1">
      <c r="A127" s="213">
        <v>119</v>
      </c>
      <c r="B127" s="235" t="s">
        <v>367</v>
      </c>
      <c r="C127" s="224">
        <v>10574.4</v>
      </c>
      <c r="D127" s="224">
        <v>7429.2000000000007</v>
      </c>
      <c r="E127" s="224">
        <v>109.19999999999999</v>
      </c>
      <c r="F127" s="224">
        <v>3036</v>
      </c>
      <c r="G127" s="224">
        <v>0</v>
      </c>
      <c r="H127" s="224">
        <v>10.500000000000002</v>
      </c>
      <c r="I127" s="224">
        <v>23.599999999999998</v>
      </c>
      <c r="J127" s="224">
        <v>266.59999999999997</v>
      </c>
      <c r="K127" s="224">
        <v>1.2</v>
      </c>
      <c r="L127" s="224">
        <v>6.2</v>
      </c>
      <c r="M127" s="224">
        <v>0</v>
      </c>
      <c r="N127" s="224">
        <v>98.999999999999986</v>
      </c>
      <c r="O127" s="224">
        <v>9.0000000000000018</v>
      </c>
      <c r="P127" s="224">
        <v>1268.4000000000001</v>
      </c>
      <c r="Q127" s="224">
        <v>666.19999999999993</v>
      </c>
      <c r="R127" s="224">
        <v>72.900000000000006</v>
      </c>
      <c r="S127" s="224">
        <v>73.5</v>
      </c>
      <c r="T127" s="224">
        <v>25.900000000000002</v>
      </c>
      <c r="U127" s="224">
        <v>372.1</v>
      </c>
      <c r="V127" s="224">
        <v>0</v>
      </c>
      <c r="W127" s="224">
        <v>140.9</v>
      </c>
      <c r="X127" s="224">
        <v>0</v>
      </c>
      <c r="Y127" s="217"/>
    </row>
    <row r="128" spans="1:25" s="182" customFormat="1" ht="23.4">
      <c r="A128" s="213">
        <v>120</v>
      </c>
      <c r="B128" s="235" t="s">
        <v>368</v>
      </c>
      <c r="C128" s="224">
        <v>724.09999999999991</v>
      </c>
      <c r="D128" s="224">
        <v>34.599999999999994</v>
      </c>
      <c r="E128" s="224">
        <v>1</v>
      </c>
      <c r="F128" s="224">
        <v>688.5</v>
      </c>
      <c r="G128" s="224">
        <v>93.600000000000009</v>
      </c>
      <c r="H128" s="224">
        <v>1.5</v>
      </c>
      <c r="I128" s="224">
        <v>5</v>
      </c>
      <c r="J128" s="224">
        <v>37.700000000000003</v>
      </c>
      <c r="K128" s="224">
        <v>0.7</v>
      </c>
      <c r="L128" s="224">
        <v>2.9</v>
      </c>
      <c r="M128" s="224">
        <v>0</v>
      </c>
      <c r="N128" s="224">
        <v>61.899999999999991</v>
      </c>
      <c r="O128" s="224">
        <v>8.1999999999999993</v>
      </c>
      <c r="P128" s="224">
        <v>50.3</v>
      </c>
      <c r="Q128" s="224">
        <v>31.799999999999997</v>
      </c>
      <c r="R128" s="224">
        <v>7.8999999999999995</v>
      </c>
      <c r="S128" s="224">
        <v>7.6000000000000005</v>
      </c>
      <c r="T128" s="224">
        <v>26.599999999999994</v>
      </c>
      <c r="U128" s="224">
        <v>322.49999999999994</v>
      </c>
      <c r="V128" s="224">
        <v>0</v>
      </c>
      <c r="W128" s="224">
        <v>0.7</v>
      </c>
      <c r="X128" s="224">
        <v>29.6</v>
      </c>
      <c r="Y128" s="217"/>
    </row>
    <row r="129" spans="1:25" s="182" customFormat="1">
      <c r="A129" s="213">
        <v>121</v>
      </c>
      <c r="B129" s="214" t="s">
        <v>369</v>
      </c>
      <c r="C129" s="224">
        <v>14817.7</v>
      </c>
      <c r="D129" s="224">
        <v>14299.900000000001</v>
      </c>
      <c r="E129" s="224">
        <v>207</v>
      </c>
      <c r="F129" s="224">
        <v>310.8</v>
      </c>
      <c r="G129" s="224">
        <v>0</v>
      </c>
      <c r="H129" s="224">
        <v>0</v>
      </c>
      <c r="I129" s="224">
        <v>0</v>
      </c>
      <c r="J129" s="224">
        <v>0</v>
      </c>
      <c r="K129" s="224">
        <v>0</v>
      </c>
      <c r="L129" s="224">
        <v>0</v>
      </c>
      <c r="M129" s="224">
        <v>0</v>
      </c>
      <c r="N129" s="224">
        <v>0</v>
      </c>
      <c r="O129" s="224">
        <v>45.2</v>
      </c>
      <c r="P129" s="224">
        <v>0</v>
      </c>
      <c r="Q129" s="224">
        <v>0</v>
      </c>
      <c r="R129" s="224">
        <v>0</v>
      </c>
      <c r="S129" s="224">
        <v>0</v>
      </c>
      <c r="T129" s="224">
        <v>34.599999999999994</v>
      </c>
      <c r="U129" s="224">
        <v>231</v>
      </c>
      <c r="V129" s="224">
        <v>0</v>
      </c>
      <c r="W129" s="224">
        <v>0</v>
      </c>
      <c r="X129" s="224">
        <v>0</v>
      </c>
      <c r="Y129" s="217"/>
    </row>
    <row r="130" spans="1:25" s="182" customFormat="1" ht="23.4">
      <c r="A130" s="213">
        <v>122</v>
      </c>
      <c r="B130" s="245" t="s">
        <v>376</v>
      </c>
      <c r="C130" s="224">
        <v>688.4</v>
      </c>
      <c r="D130" s="224">
        <v>590</v>
      </c>
      <c r="E130" s="224">
        <v>8.5</v>
      </c>
      <c r="F130" s="224">
        <v>89.9</v>
      </c>
      <c r="G130" s="224">
        <v>9.6</v>
      </c>
      <c r="H130" s="224">
        <v>1.1000000000000001</v>
      </c>
      <c r="I130" s="224">
        <v>1.6</v>
      </c>
      <c r="J130" s="224">
        <v>15.8</v>
      </c>
      <c r="K130" s="224">
        <v>0</v>
      </c>
      <c r="L130" s="224">
        <v>0</v>
      </c>
      <c r="M130" s="224">
        <v>0</v>
      </c>
      <c r="N130" s="224">
        <v>2.2999999999999998</v>
      </c>
      <c r="O130" s="224">
        <v>0.4</v>
      </c>
      <c r="P130" s="224">
        <v>40.299999999999997</v>
      </c>
      <c r="Q130" s="224">
        <v>9.1999999999999993</v>
      </c>
      <c r="R130" s="224">
        <v>4.7</v>
      </c>
      <c r="S130" s="224">
        <v>3</v>
      </c>
      <c r="T130" s="224">
        <v>0.7</v>
      </c>
      <c r="U130" s="224">
        <v>1.2</v>
      </c>
      <c r="V130" s="224">
        <v>0</v>
      </c>
      <c r="W130" s="224">
        <v>0</v>
      </c>
      <c r="X130" s="234">
        <v>0</v>
      </c>
      <c r="Y130" s="217"/>
    </row>
    <row r="131" spans="1:25">
      <c r="A131" s="213">
        <v>123</v>
      </c>
      <c r="B131" s="214" t="s">
        <v>240</v>
      </c>
      <c r="C131" s="215">
        <v>963.09999999999991</v>
      </c>
      <c r="D131" s="215">
        <v>653.1</v>
      </c>
      <c r="E131" s="215">
        <v>9.5</v>
      </c>
      <c r="F131" s="215">
        <v>300.5</v>
      </c>
      <c r="G131" s="215">
        <v>0</v>
      </c>
      <c r="H131" s="215">
        <v>0.4</v>
      </c>
      <c r="I131" s="215">
        <v>2.2999999999999998</v>
      </c>
      <c r="J131" s="215">
        <v>10.3</v>
      </c>
      <c r="K131" s="215">
        <v>0</v>
      </c>
      <c r="L131" s="215">
        <v>0.3</v>
      </c>
      <c r="M131" s="215">
        <v>0</v>
      </c>
      <c r="N131" s="215">
        <v>7.6</v>
      </c>
      <c r="O131" s="215">
        <v>1</v>
      </c>
      <c r="P131" s="215">
        <v>98.5</v>
      </c>
      <c r="Q131" s="215">
        <v>54.5</v>
      </c>
      <c r="R131" s="215">
        <v>1.5</v>
      </c>
      <c r="S131" s="215">
        <v>1.3</v>
      </c>
      <c r="T131" s="215">
        <v>1.2</v>
      </c>
      <c r="U131" s="215">
        <v>114.89999999999999</v>
      </c>
      <c r="V131" s="215">
        <v>0</v>
      </c>
      <c r="W131" s="215">
        <v>6.7</v>
      </c>
      <c r="X131" s="216">
        <v>0</v>
      </c>
      <c r="Y131" s="217"/>
    </row>
    <row r="132" spans="1:25">
      <c r="A132" s="213">
        <v>124</v>
      </c>
      <c r="B132" s="218" t="s">
        <v>367</v>
      </c>
      <c r="C132" s="219">
        <v>951.3</v>
      </c>
      <c r="D132" s="219">
        <v>653.1</v>
      </c>
      <c r="E132" s="219">
        <v>9.5</v>
      </c>
      <c r="F132" s="219">
        <v>288.7</v>
      </c>
      <c r="G132" s="219">
        <v>0</v>
      </c>
      <c r="H132" s="219">
        <v>0.4</v>
      </c>
      <c r="I132" s="219">
        <v>2.2999999999999998</v>
      </c>
      <c r="J132" s="219">
        <v>8.8000000000000007</v>
      </c>
      <c r="K132" s="219">
        <v>0</v>
      </c>
      <c r="L132" s="219">
        <v>0.3</v>
      </c>
      <c r="M132" s="219">
        <v>0</v>
      </c>
      <c r="N132" s="219">
        <v>6.6</v>
      </c>
      <c r="O132" s="219">
        <v>1</v>
      </c>
      <c r="P132" s="219">
        <v>98.5</v>
      </c>
      <c r="Q132" s="219">
        <v>54.5</v>
      </c>
      <c r="R132" s="219">
        <v>1.5</v>
      </c>
      <c r="S132" s="219">
        <v>1.3</v>
      </c>
      <c r="T132" s="219">
        <v>1.2</v>
      </c>
      <c r="U132" s="219">
        <v>105.6</v>
      </c>
      <c r="V132" s="219">
        <v>0</v>
      </c>
      <c r="W132" s="219">
        <v>6.7</v>
      </c>
      <c r="X132" s="221">
        <v>0</v>
      </c>
      <c r="Y132" s="217"/>
    </row>
    <row r="133" spans="1:25" ht="12" customHeight="1">
      <c r="A133" s="213">
        <v>125</v>
      </c>
      <c r="B133" s="222" t="s">
        <v>368</v>
      </c>
      <c r="C133" s="219">
        <v>11.8</v>
      </c>
      <c r="D133" s="225"/>
      <c r="E133" s="219"/>
      <c r="F133" s="219">
        <v>11.8</v>
      </c>
      <c r="G133" s="223"/>
      <c r="H133" s="223"/>
      <c r="I133" s="223"/>
      <c r="J133" s="223">
        <v>1.5</v>
      </c>
      <c r="K133" s="223"/>
      <c r="L133" s="223"/>
      <c r="M133" s="223"/>
      <c r="N133" s="223">
        <v>1</v>
      </c>
      <c r="O133" s="223"/>
      <c r="P133" s="223"/>
      <c r="Q133" s="223"/>
      <c r="R133" s="223"/>
      <c r="S133" s="223"/>
      <c r="T133" s="223"/>
      <c r="U133" s="219">
        <v>9.3000000000000007</v>
      </c>
      <c r="V133" s="219">
        <v>0</v>
      </c>
      <c r="W133" s="219"/>
      <c r="X133" s="221">
        <v>0</v>
      </c>
      <c r="Y133" s="217"/>
    </row>
    <row r="134" spans="1:25" s="182" customFormat="1">
      <c r="A134" s="213">
        <v>126</v>
      </c>
      <c r="B134" s="214" t="s">
        <v>7</v>
      </c>
      <c r="C134" s="215">
        <v>296.49999999999994</v>
      </c>
      <c r="D134" s="215">
        <v>218.5</v>
      </c>
      <c r="E134" s="215">
        <v>3.2</v>
      </c>
      <c r="F134" s="215">
        <v>74.8</v>
      </c>
      <c r="G134" s="215">
        <v>0</v>
      </c>
      <c r="H134" s="215">
        <v>0.1</v>
      </c>
      <c r="I134" s="215">
        <v>0.5</v>
      </c>
      <c r="J134" s="215">
        <v>0.5</v>
      </c>
      <c r="K134" s="215">
        <v>0</v>
      </c>
      <c r="L134" s="215">
        <v>0.1</v>
      </c>
      <c r="M134" s="215">
        <v>0</v>
      </c>
      <c r="N134" s="215">
        <v>3.4000000000000004</v>
      </c>
      <c r="O134" s="215">
        <v>0.3</v>
      </c>
      <c r="P134" s="215">
        <v>18.5</v>
      </c>
      <c r="Q134" s="215">
        <v>14.9</v>
      </c>
      <c r="R134" s="215">
        <v>0.5</v>
      </c>
      <c r="S134" s="215">
        <v>0.5</v>
      </c>
      <c r="T134" s="215">
        <v>0.3</v>
      </c>
      <c r="U134" s="215">
        <v>29.9</v>
      </c>
      <c r="V134" s="215">
        <v>0</v>
      </c>
      <c r="W134" s="215">
        <v>5.3</v>
      </c>
      <c r="X134" s="216">
        <v>0</v>
      </c>
      <c r="Y134" s="217"/>
    </row>
    <row r="135" spans="1:25">
      <c r="A135" s="213">
        <v>127</v>
      </c>
      <c r="B135" s="218" t="s">
        <v>367</v>
      </c>
      <c r="C135" s="219">
        <v>293.79999999999995</v>
      </c>
      <c r="D135" s="219">
        <v>218.5</v>
      </c>
      <c r="E135" s="219">
        <v>3.2</v>
      </c>
      <c r="F135" s="219">
        <v>72.099999999999994</v>
      </c>
      <c r="G135" s="219">
        <v>0</v>
      </c>
      <c r="H135" s="219">
        <v>0.1</v>
      </c>
      <c r="I135" s="219">
        <v>0.5</v>
      </c>
      <c r="J135" s="219">
        <v>0.5</v>
      </c>
      <c r="K135" s="219">
        <v>0</v>
      </c>
      <c r="L135" s="219">
        <v>0.1</v>
      </c>
      <c r="M135" s="219">
        <v>0</v>
      </c>
      <c r="N135" s="219">
        <v>3.2</v>
      </c>
      <c r="O135" s="219">
        <v>0.3</v>
      </c>
      <c r="P135" s="219">
        <v>18.5</v>
      </c>
      <c r="Q135" s="219">
        <v>14.4</v>
      </c>
      <c r="R135" s="219">
        <v>0.3</v>
      </c>
      <c r="S135" s="219">
        <v>0.4</v>
      </c>
      <c r="T135" s="219">
        <v>0.3</v>
      </c>
      <c r="U135" s="219">
        <v>28.2</v>
      </c>
      <c r="V135" s="219">
        <v>0</v>
      </c>
      <c r="W135" s="219">
        <v>5.3</v>
      </c>
      <c r="X135" s="221">
        <v>0</v>
      </c>
      <c r="Y135" s="217"/>
    </row>
    <row r="136" spans="1:25" ht="12" customHeight="1">
      <c r="A136" s="213">
        <v>128</v>
      </c>
      <c r="B136" s="222" t="s">
        <v>368</v>
      </c>
      <c r="C136" s="219">
        <v>2.7</v>
      </c>
      <c r="D136" s="225"/>
      <c r="E136" s="219">
        <v>0</v>
      </c>
      <c r="F136" s="219">
        <v>2.7</v>
      </c>
      <c r="G136" s="223"/>
      <c r="H136" s="223"/>
      <c r="I136" s="223"/>
      <c r="J136" s="223"/>
      <c r="K136" s="223"/>
      <c r="L136" s="223"/>
      <c r="M136" s="223"/>
      <c r="N136" s="223">
        <v>0.2</v>
      </c>
      <c r="O136" s="223"/>
      <c r="P136" s="223"/>
      <c r="Q136" s="223">
        <v>0.5</v>
      </c>
      <c r="R136" s="223">
        <v>0.2</v>
      </c>
      <c r="S136" s="223">
        <v>0.1</v>
      </c>
      <c r="T136" s="223"/>
      <c r="U136" s="219">
        <v>1.7</v>
      </c>
      <c r="V136" s="219">
        <v>0</v>
      </c>
      <c r="W136" s="219"/>
      <c r="X136" s="221">
        <v>0</v>
      </c>
      <c r="Y136" s="217"/>
    </row>
    <row r="137" spans="1:25" s="182" customFormat="1">
      <c r="A137" s="213">
        <v>129</v>
      </c>
      <c r="B137" s="214" t="s">
        <v>8</v>
      </c>
      <c r="C137" s="215">
        <v>228.5</v>
      </c>
      <c r="D137" s="215">
        <v>158</v>
      </c>
      <c r="E137" s="215">
        <v>2.2999999999999998</v>
      </c>
      <c r="F137" s="215">
        <v>68.2</v>
      </c>
      <c r="G137" s="215">
        <v>0</v>
      </c>
      <c r="H137" s="215">
        <v>0.1</v>
      </c>
      <c r="I137" s="215">
        <v>0.3</v>
      </c>
      <c r="J137" s="215">
        <v>0.5</v>
      </c>
      <c r="K137" s="215">
        <v>0</v>
      </c>
      <c r="L137" s="215">
        <v>0.1</v>
      </c>
      <c r="M137" s="215">
        <v>0</v>
      </c>
      <c r="N137" s="215">
        <v>3.2</v>
      </c>
      <c r="O137" s="215">
        <v>0.2</v>
      </c>
      <c r="P137" s="215">
        <v>14.8</v>
      </c>
      <c r="Q137" s="215">
        <v>20.6</v>
      </c>
      <c r="R137" s="215">
        <v>0.3</v>
      </c>
      <c r="S137" s="215">
        <v>0.3</v>
      </c>
      <c r="T137" s="215">
        <v>0.3</v>
      </c>
      <c r="U137" s="215">
        <v>25.099999999999998</v>
      </c>
      <c r="V137" s="215">
        <v>0</v>
      </c>
      <c r="W137" s="215">
        <v>2.4</v>
      </c>
      <c r="X137" s="216">
        <v>0</v>
      </c>
      <c r="Y137" s="217"/>
    </row>
    <row r="138" spans="1:25">
      <c r="A138" s="213">
        <v>130</v>
      </c>
      <c r="B138" s="218" t="s">
        <v>367</v>
      </c>
      <c r="C138" s="219">
        <v>227.3</v>
      </c>
      <c r="D138" s="219">
        <v>158</v>
      </c>
      <c r="E138" s="219">
        <v>2.2999999999999998</v>
      </c>
      <c r="F138" s="219">
        <v>67</v>
      </c>
      <c r="G138" s="219">
        <v>0</v>
      </c>
      <c r="H138" s="219">
        <v>0.1</v>
      </c>
      <c r="I138" s="219">
        <v>0.3</v>
      </c>
      <c r="J138" s="219">
        <v>0.5</v>
      </c>
      <c r="K138" s="219">
        <v>0</v>
      </c>
      <c r="L138" s="219">
        <v>0.1</v>
      </c>
      <c r="M138" s="219">
        <v>0</v>
      </c>
      <c r="N138" s="219">
        <v>3.2</v>
      </c>
      <c r="O138" s="219">
        <v>0.2</v>
      </c>
      <c r="P138" s="219">
        <v>14.8</v>
      </c>
      <c r="Q138" s="219">
        <v>20.6</v>
      </c>
      <c r="R138" s="219">
        <v>0.3</v>
      </c>
      <c r="S138" s="219">
        <v>0.3</v>
      </c>
      <c r="T138" s="219">
        <v>0.3</v>
      </c>
      <c r="U138" s="219">
        <v>23.9</v>
      </c>
      <c r="V138" s="219">
        <v>0</v>
      </c>
      <c r="W138" s="219">
        <v>2.4</v>
      </c>
      <c r="X138" s="221">
        <v>0</v>
      </c>
      <c r="Y138" s="217"/>
    </row>
    <row r="139" spans="1:25" ht="13.95" customHeight="1">
      <c r="A139" s="213">
        <v>131</v>
      </c>
      <c r="B139" s="222" t="s">
        <v>368</v>
      </c>
      <c r="C139" s="219">
        <v>1.2</v>
      </c>
      <c r="D139" s="225"/>
      <c r="E139" s="219">
        <v>0</v>
      </c>
      <c r="F139" s="219">
        <v>1.2</v>
      </c>
      <c r="G139" s="223"/>
      <c r="H139" s="223"/>
      <c r="I139" s="223"/>
      <c r="J139" s="223"/>
      <c r="K139" s="223"/>
      <c r="L139" s="223"/>
      <c r="M139" s="223"/>
      <c r="N139" s="223"/>
      <c r="O139" s="223"/>
      <c r="P139" s="223"/>
      <c r="Q139" s="223"/>
      <c r="R139" s="223"/>
      <c r="S139" s="223"/>
      <c r="T139" s="223"/>
      <c r="U139" s="219">
        <v>1.2</v>
      </c>
      <c r="V139" s="219">
        <v>0</v>
      </c>
      <c r="W139" s="219"/>
      <c r="X139" s="221">
        <v>0</v>
      </c>
      <c r="Y139" s="217"/>
    </row>
    <row r="140" spans="1:25" s="182" customFormat="1">
      <c r="A140" s="213">
        <v>132</v>
      </c>
      <c r="B140" s="214" t="s">
        <v>9</v>
      </c>
      <c r="C140" s="215">
        <v>212.3</v>
      </c>
      <c r="D140" s="215">
        <v>148.80000000000001</v>
      </c>
      <c r="E140" s="215">
        <v>2.2000000000000002</v>
      </c>
      <c r="F140" s="215">
        <v>61.3</v>
      </c>
      <c r="G140" s="215">
        <v>0</v>
      </c>
      <c r="H140" s="215">
        <v>0.1</v>
      </c>
      <c r="I140" s="215">
        <v>0.3</v>
      </c>
      <c r="J140" s="215">
        <v>0.5</v>
      </c>
      <c r="K140" s="215">
        <v>0</v>
      </c>
      <c r="L140" s="215">
        <v>0.1</v>
      </c>
      <c r="M140" s="215">
        <v>0</v>
      </c>
      <c r="N140" s="215">
        <v>3.3</v>
      </c>
      <c r="O140" s="215">
        <v>0.2</v>
      </c>
      <c r="P140" s="215">
        <v>0</v>
      </c>
      <c r="Q140" s="215">
        <v>30.5</v>
      </c>
      <c r="R140" s="215">
        <v>0.3</v>
      </c>
      <c r="S140" s="215">
        <v>0.2</v>
      </c>
      <c r="T140" s="215">
        <v>0.3</v>
      </c>
      <c r="U140" s="215">
        <v>23.5</v>
      </c>
      <c r="V140" s="215">
        <v>0</v>
      </c>
      <c r="W140" s="215">
        <v>2</v>
      </c>
      <c r="X140" s="216">
        <v>0</v>
      </c>
      <c r="Y140" s="217"/>
    </row>
    <row r="141" spans="1:25">
      <c r="A141" s="213">
        <v>133</v>
      </c>
      <c r="B141" s="218" t="s">
        <v>367</v>
      </c>
      <c r="C141" s="219">
        <v>209.9</v>
      </c>
      <c r="D141" s="219">
        <v>148.80000000000001</v>
      </c>
      <c r="E141" s="219">
        <v>2.2000000000000002</v>
      </c>
      <c r="F141" s="219">
        <v>58.9</v>
      </c>
      <c r="G141" s="219">
        <v>0</v>
      </c>
      <c r="H141" s="219">
        <v>0.1</v>
      </c>
      <c r="I141" s="219">
        <v>0.3</v>
      </c>
      <c r="J141" s="219">
        <v>0.5</v>
      </c>
      <c r="K141" s="219">
        <v>0</v>
      </c>
      <c r="L141" s="219">
        <v>0.1</v>
      </c>
      <c r="M141" s="219">
        <v>0</v>
      </c>
      <c r="N141" s="219">
        <v>3.3</v>
      </c>
      <c r="O141" s="219">
        <v>0.2</v>
      </c>
      <c r="P141" s="219">
        <v>0</v>
      </c>
      <c r="Q141" s="219">
        <v>30.5</v>
      </c>
      <c r="R141" s="219">
        <v>0.3</v>
      </c>
      <c r="S141" s="219">
        <v>0.2</v>
      </c>
      <c r="T141" s="219">
        <v>0.3</v>
      </c>
      <c r="U141" s="219">
        <v>21.1</v>
      </c>
      <c r="V141" s="219">
        <v>0</v>
      </c>
      <c r="W141" s="219">
        <v>2</v>
      </c>
      <c r="X141" s="221">
        <v>0</v>
      </c>
      <c r="Y141" s="217"/>
    </row>
    <row r="142" spans="1:25" ht="12" customHeight="1">
      <c r="A142" s="213">
        <v>134</v>
      </c>
      <c r="B142" s="222" t="s">
        <v>368</v>
      </c>
      <c r="C142" s="219">
        <v>2.4</v>
      </c>
      <c r="D142" s="225"/>
      <c r="E142" s="219">
        <v>0</v>
      </c>
      <c r="F142" s="219">
        <v>2.4</v>
      </c>
      <c r="G142" s="236"/>
      <c r="H142" s="236"/>
      <c r="I142" s="225"/>
      <c r="J142" s="225"/>
      <c r="K142" s="225"/>
      <c r="L142" s="225"/>
      <c r="M142" s="225"/>
      <c r="N142" s="225"/>
      <c r="O142" s="225"/>
      <c r="P142" s="225"/>
      <c r="Q142" s="225"/>
      <c r="R142" s="225"/>
      <c r="S142" s="225"/>
      <c r="T142" s="225"/>
      <c r="U142" s="219">
        <v>2.4</v>
      </c>
      <c r="V142" s="219">
        <v>0</v>
      </c>
      <c r="W142" s="219"/>
      <c r="X142" s="221">
        <v>0</v>
      </c>
      <c r="Y142" s="217"/>
    </row>
    <row r="143" spans="1:25" s="182" customFormat="1">
      <c r="A143" s="213">
        <v>135</v>
      </c>
      <c r="B143" s="214" t="s">
        <v>10</v>
      </c>
      <c r="C143" s="215">
        <v>141.69999999999999</v>
      </c>
      <c r="D143" s="215">
        <v>114.8</v>
      </c>
      <c r="E143" s="215">
        <v>1.7</v>
      </c>
      <c r="F143" s="215">
        <v>25.2</v>
      </c>
      <c r="G143" s="215">
        <v>0</v>
      </c>
      <c r="H143" s="215">
        <v>0.1</v>
      </c>
      <c r="I143" s="215">
        <v>0.3</v>
      </c>
      <c r="J143" s="215">
        <v>0.5</v>
      </c>
      <c r="K143" s="215">
        <v>0</v>
      </c>
      <c r="L143" s="215">
        <v>0.1</v>
      </c>
      <c r="M143" s="215">
        <v>0</v>
      </c>
      <c r="N143" s="215">
        <v>2</v>
      </c>
      <c r="O143" s="215">
        <v>0.2</v>
      </c>
      <c r="P143" s="215">
        <v>0</v>
      </c>
      <c r="Q143" s="215">
        <v>0</v>
      </c>
      <c r="R143" s="215">
        <v>0</v>
      </c>
      <c r="S143" s="215">
        <v>0.2</v>
      </c>
      <c r="T143" s="215">
        <v>0.3</v>
      </c>
      <c r="U143" s="215">
        <v>19.5</v>
      </c>
      <c r="V143" s="215">
        <v>0</v>
      </c>
      <c r="W143" s="215">
        <v>2</v>
      </c>
      <c r="X143" s="216">
        <v>0</v>
      </c>
      <c r="Y143" s="217"/>
    </row>
    <row r="144" spans="1:25">
      <c r="A144" s="213">
        <v>136</v>
      </c>
      <c r="B144" s="218" t="s">
        <v>367</v>
      </c>
      <c r="C144" s="219">
        <v>141.19999999999999</v>
      </c>
      <c r="D144" s="219">
        <v>114.8</v>
      </c>
      <c r="E144" s="219">
        <v>1.7</v>
      </c>
      <c r="F144" s="219">
        <v>24.7</v>
      </c>
      <c r="G144" s="219">
        <v>0</v>
      </c>
      <c r="H144" s="219">
        <v>0.1</v>
      </c>
      <c r="I144" s="219">
        <v>0.3</v>
      </c>
      <c r="J144" s="219">
        <v>0.5</v>
      </c>
      <c r="K144" s="219">
        <v>0</v>
      </c>
      <c r="L144" s="219">
        <v>0.1</v>
      </c>
      <c r="M144" s="219">
        <v>0</v>
      </c>
      <c r="N144" s="219">
        <v>2</v>
      </c>
      <c r="O144" s="219">
        <v>0.2</v>
      </c>
      <c r="P144" s="219">
        <v>0</v>
      </c>
      <c r="Q144" s="219">
        <v>0</v>
      </c>
      <c r="R144" s="219">
        <v>0</v>
      </c>
      <c r="S144" s="219">
        <v>0.2</v>
      </c>
      <c r="T144" s="219">
        <v>0.3</v>
      </c>
      <c r="U144" s="219">
        <v>19</v>
      </c>
      <c r="V144" s="219">
        <v>0</v>
      </c>
      <c r="W144" s="219">
        <v>2</v>
      </c>
      <c r="X144" s="221">
        <v>0</v>
      </c>
      <c r="Y144" s="217"/>
    </row>
    <row r="145" spans="1:25" ht="12.6" customHeight="1">
      <c r="A145" s="213">
        <v>137</v>
      </c>
      <c r="B145" s="222" t="s">
        <v>368</v>
      </c>
      <c r="C145" s="219">
        <v>0.5</v>
      </c>
      <c r="D145" s="225"/>
      <c r="E145" s="219">
        <v>0</v>
      </c>
      <c r="F145" s="219">
        <v>0.5</v>
      </c>
      <c r="G145" s="223"/>
      <c r="H145" s="223"/>
      <c r="I145" s="223"/>
      <c r="J145" s="223"/>
      <c r="K145" s="223"/>
      <c r="L145" s="223"/>
      <c r="M145" s="223"/>
      <c r="N145" s="223"/>
      <c r="O145" s="223"/>
      <c r="P145" s="223"/>
      <c r="Q145" s="223"/>
      <c r="R145" s="223"/>
      <c r="S145" s="223"/>
      <c r="T145" s="223"/>
      <c r="U145" s="219">
        <v>0.5</v>
      </c>
      <c r="V145" s="219">
        <v>0</v>
      </c>
      <c r="W145" s="219"/>
      <c r="X145" s="221">
        <v>0</v>
      </c>
      <c r="Y145" s="217"/>
    </row>
    <row r="146" spans="1:25" s="182" customFormat="1">
      <c r="A146" s="213">
        <v>138</v>
      </c>
      <c r="B146" s="214" t="s">
        <v>11</v>
      </c>
      <c r="C146" s="215">
        <v>129.5</v>
      </c>
      <c r="D146" s="215">
        <v>93.1</v>
      </c>
      <c r="E146" s="215">
        <v>1.4</v>
      </c>
      <c r="F146" s="215">
        <v>35</v>
      </c>
      <c r="G146" s="215">
        <v>0</v>
      </c>
      <c r="H146" s="215">
        <v>0.1</v>
      </c>
      <c r="I146" s="215">
        <v>0.2</v>
      </c>
      <c r="J146" s="215">
        <v>0.5</v>
      </c>
      <c r="K146" s="215">
        <v>0</v>
      </c>
      <c r="L146" s="215">
        <v>0.1</v>
      </c>
      <c r="M146" s="215">
        <v>0</v>
      </c>
      <c r="N146" s="215">
        <v>2.4</v>
      </c>
      <c r="O146" s="215">
        <v>0.1</v>
      </c>
      <c r="P146" s="215">
        <v>0</v>
      </c>
      <c r="Q146" s="215">
        <v>15.2</v>
      </c>
      <c r="R146" s="215">
        <v>0.2</v>
      </c>
      <c r="S146" s="215">
        <v>0.2</v>
      </c>
      <c r="T146" s="215">
        <v>0.2</v>
      </c>
      <c r="U146" s="215">
        <v>15.3</v>
      </c>
      <c r="V146" s="215">
        <v>0</v>
      </c>
      <c r="W146" s="215">
        <v>0.5</v>
      </c>
      <c r="X146" s="216">
        <v>0</v>
      </c>
      <c r="Y146" s="217"/>
    </row>
    <row r="147" spans="1:25">
      <c r="A147" s="213">
        <v>139</v>
      </c>
      <c r="B147" s="218" t="s">
        <v>367</v>
      </c>
      <c r="C147" s="219">
        <v>128.5</v>
      </c>
      <c r="D147" s="219">
        <v>93.1</v>
      </c>
      <c r="E147" s="219">
        <v>1.4</v>
      </c>
      <c r="F147" s="219">
        <v>34</v>
      </c>
      <c r="G147" s="219">
        <v>0</v>
      </c>
      <c r="H147" s="219">
        <v>0.1</v>
      </c>
      <c r="I147" s="219">
        <v>0.2</v>
      </c>
      <c r="J147" s="219">
        <v>0.5</v>
      </c>
      <c r="K147" s="219">
        <v>0</v>
      </c>
      <c r="L147" s="219">
        <v>0.1</v>
      </c>
      <c r="M147" s="219">
        <v>0</v>
      </c>
      <c r="N147" s="219">
        <v>2.4</v>
      </c>
      <c r="O147" s="219">
        <v>0.1</v>
      </c>
      <c r="P147" s="219">
        <v>0</v>
      </c>
      <c r="Q147" s="219">
        <v>15.2</v>
      </c>
      <c r="R147" s="219">
        <v>0.2</v>
      </c>
      <c r="S147" s="219">
        <v>0.2</v>
      </c>
      <c r="T147" s="219">
        <v>0.2</v>
      </c>
      <c r="U147" s="219">
        <v>14.3</v>
      </c>
      <c r="V147" s="219">
        <v>0</v>
      </c>
      <c r="W147" s="219">
        <v>0.5</v>
      </c>
      <c r="X147" s="221">
        <v>0</v>
      </c>
      <c r="Y147" s="217"/>
    </row>
    <row r="148" spans="1:25" ht="13.2" customHeight="1">
      <c r="A148" s="213">
        <v>140</v>
      </c>
      <c r="B148" s="222" t="s">
        <v>368</v>
      </c>
      <c r="C148" s="219">
        <v>1</v>
      </c>
      <c r="D148" s="225"/>
      <c r="E148" s="219">
        <v>0</v>
      </c>
      <c r="F148" s="219">
        <v>1</v>
      </c>
      <c r="G148" s="225"/>
      <c r="H148" s="225"/>
      <c r="I148" s="225"/>
      <c r="J148" s="225"/>
      <c r="K148" s="225"/>
      <c r="L148" s="225"/>
      <c r="M148" s="225"/>
      <c r="N148" s="225"/>
      <c r="O148" s="225"/>
      <c r="P148" s="225"/>
      <c r="Q148" s="225"/>
      <c r="R148" s="225"/>
      <c r="S148" s="225"/>
      <c r="T148" s="225"/>
      <c r="U148" s="219">
        <v>1</v>
      </c>
      <c r="V148" s="219">
        <v>0</v>
      </c>
      <c r="W148" s="219"/>
      <c r="X148" s="221">
        <v>0</v>
      </c>
      <c r="Y148" s="217"/>
    </row>
    <row r="149" spans="1:25" s="182" customFormat="1">
      <c r="A149" s="213">
        <v>141</v>
      </c>
      <c r="B149" s="214" t="s">
        <v>241</v>
      </c>
      <c r="C149" s="215">
        <v>1268.3</v>
      </c>
      <c r="D149" s="215">
        <v>1030.7</v>
      </c>
      <c r="E149" s="215">
        <v>15</v>
      </c>
      <c r="F149" s="215">
        <v>222.60000000000002</v>
      </c>
      <c r="G149" s="215">
        <v>0</v>
      </c>
      <c r="H149" s="215">
        <v>0.5</v>
      </c>
      <c r="I149" s="215">
        <v>15.6</v>
      </c>
      <c r="J149" s="215">
        <v>2.8</v>
      </c>
      <c r="K149" s="215">
        <v>0</v>
      </c>
      <c r="L149" s="215">
        <v>1.6</v>
      </c>
      <c r="M149" s="215">
        <v>0</v>
      </c>
      <c r="N149" s="215">
        <v>5.7</v>
      </c>
      <c r="O149" s="215">
        <v>1.5</v>
      </c>
      <c r="P149" s="215">
        <v>56.1</v>
      </c>
      <c r="Q149" s="215">
        <v>37.299999999999997</v>
      </c>
      <c r="R149" s="215">
        <v>2.5</v>
      </c>
      <c r="S149" s="215">
        <v>1.5</v>
      </c>
      <c r="T149" s="215">
        <v>3.6</v>
      </c>
      <c r="U149" s="215">
        <v>82.4</v>
      </c>
      <c r="V149" s="215">
        <v>0</v>
      </c>
      <c r="W149" s="215">
        <v>11.5</v>
      </c>
      <c r="X149" s="216">
        <v>0</v>
      </c>
      <c r="Y149" s="217"/>
    </row>
    <row r="150" spans="1:25">
      <c r="A150" s="213">
        <v>142</v>
      </c>
      <c r="B150" s="218" t="s">
        <v>367</v>
      </c>
      <c r="C150" s="219">
        <v>1257.7</v>
      </c>
      <c r="D150" s="219">
        <v>1030.7</v>
      </c>
      <c r="E150" s="219">
        <v>15</v>
      </c>
      <c r="F150" s="219">
        <v>212.00000000000003</v>
      </c>
      <c r="G150" s="219">
        <v>0</v>
      </c>
      <c r="H150" s="219">
        <v>0.5</v>
      </c>
      <c r="I150" s="219">
        <v>15.6</v>
      </c>
      <c r="J150" s="219">
        <v>2.8</v>
      </c>
      <c r="K150" s="219">
        <v>0</v>
      </c>
      <c r="L150" s="219">
        <v>1.6</v>
      </c>
      <c r="M150" s="219">
        <v>0</v>
      </c>
      <c r="N150" s="219">
        <v>5.7</v>
      </c>
      <c r="O150" s="219">
        <v>1.5</v>
      </c>
      <c r="P150" s="219">
        <v>56.1</v>
      </c>
      <c r="Q150" s="219">
        <v>37.299999999999997</v>
      </c>
      <c r="R150" s="219">
        <v>2.5</v>
      </c>
      <c r="S150" s="219">
        <v>1.5</v>
      </c>
      <c r="T150" s="219">
        <v>3</v>
      </c>
      <c r="U150" s="219">
        <v>72.400000000000006</v>
      </c>
      <c r="V150" s="219">
        <v>0</v>
      </c>
      <c r="W150" s="219">
        <v>11.5</v>
      </c>
      <c r="X150" s="221">
        <v>0</v>
      </c>
      <c r="Y150" s="217"/>
    </row>
    <row r="151" spans="1:25" ht="13.95" customHeight="1">
      <c r="A151" s="213">
        <v>143</v>
      </c>
      <c r="B151" s="222" t="s">
        <v>368</v>
      </c>
      <c r="C151" s="219">
        <v>10.6</v>
      </c>
      <c r="D151" s="225"/>
      <c r="E151" s="219">
        <v>0</v>
      </c>
      <c r="F151" s="219">
        <v>10.6</v>
      </c>
      <c r="G151" s="223"/>
      <c r="H151" s="223"/>
      <c r="I151" s="223"/>
      <c r="J151" s="223"/>
      <c r="K151" s="223"/>
      <c r="L151" s="223"/>
      <c r="M151" s="223"/>
      <c r="N151" s="223"/>
      <c r="O151" s="223"/>
      <c r="P151" s="223"/>
      <c r="Q151" s="223"/>
      <c r="R151" s="223"/>
      <c r="S151" s="223"/>
      <c r="T151" s="223">
        <v>0.6</v>
      </c>
      <c r="U151" s="219">
        <v>10</v>
      </c>
      <c r="V151" s="219">
        <v>0</v>
      </c>
      <c r="W151" s="219"/>
      <c r="X151" s="221">
        <v>0</v>
      </c>
      <c r="Y151" s="217"/>
    </row>
    <row r="152" spans="1:25" s="182" customFormat="1">
      <c r="A152" s="213">
        <v>144</v>
      </c>
      <c r="B152" s="214" t="s">
        <v>0</v>
      </c>
      <c r="C152" s="215">
        <v>750.19999999999993</v>
      </c>
      <c r="D152" s="215">
        <v>484.4</v>
      </c>
      <c r="E152" s="215">
        <v>7.1</v>
      </c>
      <c r="F152" s="215">
        <v>258.7</v>
      </c>
      <c r="G152" s="215">
        <v>0</v>
      </c>
      <c r="H152" s="215">
        <v>0.2</v>
      </c>
      <c r="I152" s="215">
        <v>2.8</v>
      </c>
      <c r="J152" s="215">
        <v>12.6</v>
      </c>
      <c r="K152" s="215">
        <v>0</v>
      </c>
      <c r="L152" s="215">
        <v>0.1</v>
      </c>
      <c r="M152" s="215">
        <v>0</v>
      </c>
      <c r="N152" s="215">
        <v>4.5999999999999996</v>
      </c>
      <c r="O152" s="215">
        <v>0.7</v>
      </c>
      <c r="P152" s="215">
        <v>41.1</v>
      </c>
      <c r="Q152" s="215">
        <v>33.9</v>
      </c>
      <c r="R152" s="215">
        <v>1.2</v>
      </c>
      <c r="S152" s="215">
        <v>0.6</v>
      </c>
      <c r="T152" s="215">
        <v>4</v>
      </c>
      <c r="U152" s="215">
        <v>151.5</v>
      </c>
      <c r="V152" s="215">
        <v>0</v>
      </c>
      <c r="W152" s="215">
        <v>5.4</v>
      </c>
      <c r="X152" s="216">
        <v>0</v>
      </c>
      <c r="Y152" s="217"/>
    </row>
    <row r="153" spans="1:25">
      <c r="A153" s="213">
        <v>145</v>
      </c>
      <c r="B153" s="218" t="s">
        <v>367</v>
      </c>
      <c r="C153" s="219">
        <v>692.4</v>
      </c>
      <c r="D153" s="219">
        <v>484.4</v>
      </c>
      <c r="E153" s="219">
        <v>7.1</v>
      </c>
      <c r="F153" s="219">
        <v>200.9</v>
      </c>
      <c r="G153" s="219">
        <v>0</v>
      </c>
      <c r="H153" s="219">
        <v>0.2</v>
      </c>
      <c r="I153" s="219">
        <v>2.8</v>
      </c>
      <c r="J153" s="219">
        <v>1.6</v>
      </c>
      <c r="K153" s="219">
        <v>0</v>
      </c>
      <c r="L153" s="219">
        <v>0.1</v>
      </c>
      <c r="M153" s="219">
        <v>0</v>
      </c>
      <c r="N153" s="219">
        <v>4.5999999999999996</v>
      </c>
      <c r="O153" s="219">
        <v>0.7</v>
      </c>
      <c r="P153" s="219">
        <v>41.1</v>
      </c>
      <c r="Q153" s="219">
        <v>33.9</v>
      </c>
      <c r="R153" s="219">
        <v>1.2</v>
      </c>
      <c r="S153" s="219">
        <v>0.6</v>
      </c>
      <c r="T153" s="219">
        <v>1</v>
      </c>
      <c r="U153" s="219">
        <v>107.7</v>
      </c>
      <c r="V153" s="219">
        <v>0</v>
      </c>
      <c r="W153" s="219">
        <v>5.4</v>
      </c>
      <c r="X153" s="221">
        <v>0</v>
      </c>
      <c r="Y153" s="217"/>
    </row>
    <row r="154" spans="1:25" ht="13.2" customHeight="1">
      <c r="A154" s="213">
        <v>146</v>
      </c>
      <c r="B154" s="222" t="s">
        <v>368</v>
      </c>
      <c r="C154" s="219">
        <v>57.8</v>
      </c>
      <c r="D154" s="225"/>
      <c r="E154" s="219">
        <v>0</v>
      </c>
      <c r="F154" s="219">
        <v>57.8</v>
      </c>
      <c r="G154" s="223"/>
      <c r="H154" s="223"/>
      <c r="I154" s="223"/>
      <c r="J154" s="223">
        <v>11</v>
      </c>
      <c r="K154" s="223"/>
      <c r="L154" s="223"/>
      <c r="M154" s="223"/>
      <c r="N154" s="223"/>
      <c r="O154" s="223"/>
      <c r="P154" s="223"/>
      <c r="Q154" s="223"/>
      <c r="R154" s="223"/>
      <c r="S154" s="223"/>
      <c r="T154" s="223">
        <v>3</v>
      </c>
      <c r="U154" s="219">
        <v>43.8</v>
      </c>
      <c r="V154" s="219">
        <v>0</v>
      </c>
      <c r="W154" s="219"/>
      <c r="X154" s="221"/>
      <c r="Y154" s="217"/>
    </row>
    <row r="155" spans="1:25" s="182" customFormat="1">
      <c r="A155" s="213">
        <v>147</v>
      </c>
      <c r="B155" s="214" t="s">
        <v>2</v>
      </c>
      <c r="C155" s="215">
        <v>1327.6999999999998</v>
      </c>
      <c r="D155" s="215">
        <v>1160.9000000000001</v>
      </c>
      <c r="E155" s="215">
        <v>16.8</v>
      </c>
      <c r="F155" s="215">
        <v>150</v>
      </c>
      <c r="G155" s="215">
        <v>0</v>
      </c>
      <c r="H155" s="215">
        <v>0.5</v>
      </c>
      <c r="I155" s="215">
        <v>1.8</v>
      </c>
      <c r="J155" s="215">
        <v>39</v>
      </c>
      <c r="K155" s="215">
        <v>2</v>
      </c>
      <c r="L155" s="215">
        <v>0</v>
      </c>
      <c r="M155" s="215">
        <v>0</v>
      </c>
      <c r="N155" s="215">
        <v>0</v>
      </c>
      <c r="O155" s="215">
        <v>1</v>
      </c>
      <c r="P155" s="215">
        <v>10</v>
      </c>
      <c r="Q155" s="215">
        <v>8.6999999999999993</v>
      </c>
      <c r="R155" s="215">
        <v>1.9</v>
      </c>
      <c r="S155" s="215">
        <v>2.2999999999999998</v>
      </c>
      <c r="T155" s="215">
        <v>1.9</v>
      </c>
      <c r="U155" s="215">
        <v>7.7999999999999989</v>
      </c>
      <c r="V155" s="215">
        <v>0</v>
      </c>
      <c r="W155" s="215">
        <v>3.1</v>
      </c>
      <c r="X155" s="216">
        <v>70</v>
      </c>
      <c r="Y155" s="217"/>
    </row>
    <row r="156" spans="1:25">
      <c r="A156" s="213">
        <v>148</v>
      </c>
      <c r="B156" s="218" t="s">
        <v>367</v>
      </c>
      <c r="C156" s="219">
        <v>92</v>
      </c>
      <c r="D156" s="219">
        <v>15.2</v>
      </c>
      <c r="E156" s="219">
        <v>0.2</v>
      </c>
      <c r="F156" s="219">
        <v>76.599999999999994</v>
      </c>
      <c r="G156" s="219">
        <v>0</v>
      </c>
      <c r="H156" s="219">
        <v>0</v>
      </c>
      <c r="I156" s="219">
        <v>0.5</v>
      </c>
      <c r="J156" s="219">
        <v>0</v>
      </c>
      <c r="K156" s="219">
        <v>0</v>
      </c>
      <c r="L156" s="219">
        <v>0</v>
      </c>
      <c r="M156" s="219">
        <v>0</v>
      </c>
      <c r="N156" s="219">
        <v>0</v>
      </c>
      <c r="O156" s="219">
        <v>0</v>
      </c>
      <c r="P156" s="219">
        <v>0</v>
      </c>
      <c r="Q156" s="219">
        <v>0</v>
      </c>
      <c r="R156" s="219">
        <v>0</v>
      </c>
      <c r="S156" s="219">
        <v>1</v>
      </c>
      <c r="T156" s="219">
        <v>0.9</v>
      </c>
      <c r="U156" s="219">
        <v>4.0999999999999996</v>
      </c>
      <c r="V156" s="219">
        <v>0</v>
      </c>
      <c r="W156" s="219">
        <v>0.1</v>
      </c>
      <c r="X156" s="221">
        <v>70</v>
      </c>
      <c r="Y156" s="217"/>
    </row>
    <row r="157" spans="1:25" ht="14.4" customHeight="1">
      <c r="A157" s="213">
        <v>149</v>
      </c>
      <c r="B157" s="222" t="s">
        <v>368</v>
      </c>
      <c r="C157" s="219">
        <v>1.1000000000000001</v>
      </c>
      <c r="D157" s="225"/>
      <c r="E157" s="219">
        <v>0</v>
      </c>
      <c r="F157" s="219">
        <v>1.1000000000000001</v>
      </c>
      <c r="G157" s="223"/>
      <c r="H157" s="223"/>
      <c r="I157" s="223"/>
      <c r="J157" s="223"/>
      <c r="K157" s="223"/>
      <c r="L157" s="223"/>
      <c r="M157" s="223"/>
      <c r="N157" s="223"/>
      <c r="O157" s="223"/>
      <c r="P157" s="223"/>
      <c r="Q157" s="223"/>
      <c r="R157" s="223"/>
      <c r="S157" s="223"/>
      <c r="T157" s="223"/>
      <c r="U157" s="219">
        <v>1.1000000000000001</v>
      </c>
      <c r="V157" s="219"/>
      <c r="W157" s="219"/>
      <c r="X157" s="221"/>
      <c r="Y157" s="217"/>
    </row>
    <row r="158" spans="1:25">
      <c r="A158" s="213">
        <v>150</v>
      </c>
      <c r="B158" s="218" t="s">
        <v>374</v>
      </c>
      <c r="C158" s="219">
        <v>1234.5999999999999</v>
      </c>
      <c r="D158" s="225">
        <v>1145.7</v>
      </c>
      <c r="E158" s="219">
        <v>16.600000000000001</v>
      </c>
      <c r="F158" s="219">
        <v>72.3</v>
      </c>
      <c r="G158" s="223"/>
      <c r="H158" s="223">
        <v>0.5</v>
      </c>
      <c r="I158" s="223">
        <v>1.3</v>
      </c>
      <c r="J158" s="223">
        <v>39</v>
      </c>
      <c r="K158" s="223">
        <v>2</v>
      </c>
      <c r="L158" s="223"/>
      <c r="M158" s="223"/>
      <c r="N158" s="223"/>
      <c r="O158" s="223">
        <v>1</v>
      </c>
      <c r="P158" s="223">
        <v>10</v>
      </c>
      <c r="Q158" s="223">
        <v>8.6999999999999993</v>
      </c>
      <c r="R158" s="223">
        <v>1.9</v>
      </c>
      <c r="S158" s="223">
        <v>1.3</v>
      </c>
      <c r="T158" s="223">
        <v>1</v>
      </c>
      <c r="U158" s="219">
        <v>2.5999999999999996</v>
      </c>
      <c r="V158" s="219"/>
      <c r="W158" s="219">
        <v>3</v>
      </c>
      <c r="X158" s="221">
        <v>0</v>
      </c>
      <c r="Y158" s="217"/>
    </row>
    <row r="159" spans="1:25" s="182" customFormat="1">
      <c r="A159" s="213">
        <v>151</v>
      </c>
      <c r="B159" s="214" t="s">
        <v>242</v>
      </c>
      <c r="C159" s="215">
        <v>1678.5000000000002</v>
      </c>
      <c r="D159" s="215">
        <v>1286.7</v>
      </c>
      <c r="E159" s="215">
        <v>18.7</v>
      </c>
      <c r="F159" s="215">
        <v>373.1</v>
      </c>
      <c r="G159" s="215">
        <v>0</v>
      </c>
      <c r="H159" s="215">
        <v>0.7</v>
      </c>
      <c r="I159" s="215">
        <v>1.9000000000000001</v>
      </c>
      <c r="J159" s="215">
        <v>12</v>
      </c>
      <c r="K159" s="215">
        <v>1.4</v>
      </c>
      <c r="L159" s="215">
        <v>0.2</v>
      </c>
      <c r="M159" s="215">
        <v>0</v>
      </c>
      <c r="N159" s="215">
        <v>8.9</v>
      </c>
      <c r="O159" s="215">
        <v>2.7</v>
      </c>
      <c r="P159" s="215">
        <v>28.1</v>
      </c>
      <c r="Q159" s="215">
        <v>14.6</v>
      </c>
      <c r="R159" s="215">
        <v>4</v>
      </c>
      <c r="S159" s="215">
        <v>2.5999999999999996</v>
      </c>
      <c r="T159" s="215">
        <v>2</v>
      </c>
      <c r="U159" s="215">
        <v>44.6</v>
      </c>
      <c r="V159" s="215">
        <v>214.3</v>
      </c>
      <c r="W159" s="215">
        <v>9.1000000000000014</v>
      </c>
      <c r="X159" s="216">
        <v>26</v>
      </c>
      <c r="Y159" s="217"/>
    </row>
    <row r="160" spans="1:25">
      <c r="A160" s="213">
        <v>152</v>
      </c>
      <c r="B160" s="218" t="s">
        <v>367</v>
      </c>
      <c r="C160" s="219">
        <v>1378.8000000000002</v>
      </c>
      <c r="D160" s="219">
        <v>1078</v>
      </c>
      <c r="E160" s="219">
        <v>15.7</v>
      </c>
      <c r="F160" s="219">
        <v>285.10000000000002</v>
      </c>
      <c r="G160" s="219">
        <v>0</v>
      </c>
      <c r="H160" s="219">
        <v>0.3</v>
      </c>
      <c r="I160" s="219">
        <v>0.8</v>
      </c>
      <c r="J160" s="219">
        <v>9.5</v>
      </c>
      <c r="K160" s="219">
        <v>0</v>
      </c>
      <c r="L160" s="219">
        <v>0.1</v>
      </c>
      <c r="M160" s="219">
        <v>0</v>
      </c>
      <c r="N160" s="219">
        <v>3.2</v>
      </c>
      <c r="O160" s="219">
        <v>1.6</v>
      </c>
      <c r="P160" s="219">
        <v>16.100000000000001</v>
      </c>
      <c r="Q160" s="219">
        <v>8.6</v>
      </c>
      <c r="R160" s="219">
        <v>1</v>
      </c>
      <c r="S160" s="219">
        <v>0.7</v>
      </c>
      <c r="T160" s="219">
        <v>1</v>
      </c>
      <c r="U160" s="219">
        <v>21.1</v>
      </c>
      <c r="V160" s="219">
        <v>214.3</v>
      </c>
      <c r="W160" s="219">
        <v>6.8</v>
      </c>
      <c r="X160" s="221">
        <v>0</v>
      </c>
      <c r="Y160" s="217"/>
    </row>
    <row r="161" spans="1:25" ht="13.2" customHeight="1">
      <c r="A161" s="213">
        <v>153</v>
      </c>
      <c r="B161" s="222" t="s">
        <v>368</v>
      </c>
      <c r="C161" s="219">
        <v>87.699999999999989</v>
      </c>
      <c r="D161" s="225"/>
      <c r="E161" s="219"/>
      <c r="F161" s="219">
        <v>87.699999999999989</v>
      </c>
      <c r="G161" s="223"/>
      <c r="H161" s="223">
        <v>0.4</v>
      </c>
      <c r="I161" s="223">
        <v>1.1000000000000001</v>
      </c>
      <c r="J161" s="223">
        <v>2.5</v>
      </c>
      <c r="K161" s="223">
        <v>1.4</v>
      </c>
      <c r="L161" s="223">
        <v>0.1</v>
      </c>
      <c r="M161" s="223"/>
      <c r="N161" s="223">
        <v>5.7</v>
      </c>
      <c r="O161" s="223">
        <v>1.1000000000000001</v>
      </c>
      <c r="P161" s="223">
        <v>12</v>
      </c>
      <c r="Q161" s="223">
        <v>6</v>
      </c>
      <c r="R161" s="223">
        <v>3</v>
      </c>
      <c r="S161" s="223">
        <v>1.9</v>
      </c>
      <c r="T161" s="223">
        <v>1</v>
      </c>
      <c r="U161" s="219">
        <v>23.5</v>
      </c>
      <c r="V161" s="219">
        <v>0</v>
      </c>
      <c r="W161" s="219">
        <v>2</v>
      </c>
      <c r="X161" s="221">
        <v>26</v>
      </c>
      <c r="Y161" s="217"/>
    </row>
    <row r="162" spans="1:25">
      <c r="A162" s="213">
        <v>154</v>
      </c>
      <c r="B162" s="218" t="s">
        <v>374</v>
      </c>
      <c r="C162" s="219">
        <v>212</v>
      </c>
      <c r="D162" s="225">
        <v>208.7</v>
      </c>
      <c r="E162" s="219">
        <v>3</v>
      </c>
      <c r="F162" s="219">
        <v>0.3</v>
      </c>
      <c r="G162" s="223"/>
      <c r="H162" s="223"/>
      <c r="I162" s="223"/>
      <c r="J162" s="223"/>
      <c r="K162" s="223"/>
      <c r="L162" s="223"/>
      <c r="M162" s="223"/>
      <c r="N162" s="223"/>
      <c r="O162" s="223"/>
      <c r="P162" s="223"/>
      <c r="Q162" s="223"/>
      <c r="R162" s="223"/>
      <c r="S162" s="223"/>
      <c r="T162" s="223"/>
      <c r="U162" s="219"/>
      <c r="V162" s="219">
        <v>0</v>
      </c>
      <c r="W162" s="219">
        <v>0.3</v>
      </c>
      <c r="X162" s="221">
        <v>0</v>
      </c>
      <c r="Y162" s="217"/>
    </row>
    <row r="163" spans="1:25" s="182" customFormat="1">
      <c r="A163" s="213">
        <v>155</v>
      </c>
      <c r="B163" s="214" t="s">
        <v>6</v>
      </c>
      <c r="C163" s="215">
        <v>761.8</v>
      </c>
      <c r="D163" s="215">
        <v>510.90000000000003</v>
      </c>
      <c r="E163" s="215">
        <v>8.1</v>
      </c>
      <c r="F163" s="215">
        <v>242.79999999999995</v>
      </c>
      <c r="G163" s="215">
        <v>61.4</v>
      </c>
      <c r="H163" s="215">
        <v>19.8</v>
      </c>
      <c r="I163" s="215">
        <v>1.2000000000000002</v>
      </c>
      <c r="J163" s="215">
        <v>11</v>
      </c>
      <c r="K163" s="215">
        <v>11.7</v>
      </c>
      <c r="L163" s="215">
        <v>0.2</v>
      </c>
      <c r="M163" s="215">
        <v>0</v>
      </c>
      <c r="N163" s="215">
        <v>10.7</v>
      </c>
      <c r="O163" s="215">
        <v>2.2999999999999998</v>
      </c>
      <c r="P163" s="215">
        <v>37.199999999999996</v>
      </c>
      <c r="Q163" s="215">
        <v>29.4</v>
      </c>
      <c r="R163" s="215">
        <v>4.8999999999999995</v>
      </c>
      <c r="S163" s="215">
        <v>2.6</v>
      </c>
      <c r="T163" s="215">
        <v>3.2</v>
      </c>
      <c r="U163" s="215">
        <v>34.099999999999994</v>
      </c>
      <c r="V163" s="215">
        <v>0</v>
      </c>
      <c r="W163" s="215">
        <v>9.4</v>
      </c>
      <c r="X163" s="216">
        <v>3.7</v>
      </c>
      <c r="Y163" s="217"/>
    </row>
    <row r="164" spans="1:25">
      <c r="A164" s="213">
        <v>156</v>
      </c>
      <c r="B164" s="218" t="s">
        <v>367</v>
      </c>
      <c r="C164" s="219">
        <v>335.69999999999993</v>
      </c>
      <c r="D164" s="219">
        <v>216.2</v>
      </c>
      <c r="E164" s="219">
        <v>3.1</v>
      </c>
      <c r="F164" s="219">
        <v>116.39999999999998</v>
      </c>
      <c r="G164" s="219">
        <v>22.6</v>
      </c>
      <c r="H164" s="219">
        <v>5.8</v>
      </c>
      <c r="I164" s="219">
        <v>0.8</v>
      </c>
      <c r="J164" s="219">
        <v>7</v>
      </c>
      <c r="K164" s="219">
        <v>5.2</v>
      </c>
      <c r="L164" s="219">
        <v>0.1</v>
      </c>
      <c r="M164" s="219">
        <v>0</v>
      </c>
      <c r="N164" s="219">
        <v>3.1</v>
      </c>
      <c r="O164" s="219">
        <v>0.3</v>
      </c>
      <c r="P164" s="219">
        <v>33.799999999999997</v>
      </c>
      <c r="Q164" s="219">
        <v>21.9</v>
      </c>
      <c r="R164" s="219">
        <v>4.0999999999999996</v>
      </c>
      <c r="S164" s="219">
        <v>1.7</v>
      </c>
      <c r="T164" s="219">
        <v>0.1</v>
      </c>
      <c r="U164" s="219">
        <v>1.3</v>
      </c>
      <c r="V164" s="219">
        <v>0</v>
      </c>
      <c r="W164" s="219">
        <v>8.6</v>
      </c>
      <c r="X164" s="221">
        <v>0</v>
      </c>
      <c r="Y164" s="217"/>
    </row>
    <row r="165" spans="1:25" ht="13.2" customHeight="1">
      <c r="A165" s="213">
        <v>157</v>
      </c>
      <c r="B165" s="222" t="s">
        <v>368</v>
      </c>
      <c r="C165" s="219">
        <v>346.1</v>
      </c>
      <c r="D165" s="225">
        <v>215.9</v>
      </c>
      <c r="E165" s="219">
        <v>3.8</v>
      </c>
      <c r="F165" s="219">
        <v>126.39999999999999</v>
      </c>
      <c r="G165" s="246">
        <v>38.799999999999997</v>
      </c>
      <c r="H165" s="223">
        <v>14</v>
      </c>
      <c r="I165" s="223">
        <v>0.4</v>
      </c>
      <c r="J165" s="223">
        <v>4</v>
      </c>
      <c r="K165" s="223">
        <v>6.5</v>
      </c>
      <c r="L165" s="223">
        <v>0.1</v>
      </c>
      <c r="M165" s="223"/>
      <c r="N165" s="223">
        <v>7.6</v>
      </c>
      <c r="O165" s="223">
        <v>2</v>
      </c>
      <c r="P165" s="223">
        <v>3.4</v>
      </c>
      <c r="Q165" s="223">
        <v>7.5</v>
      </c>
      <c r="R165" s="223">
        <v>0.8</v>
      </c>
      <c r="S165" s="223">
        <v>0.9</v>
      </c>
      <c r="T165" s="223">
        <v>3.1</v>
      </c>
      <c r="U165" s="219">
        <v>32.799999999999997</v>
      </c>
      <c r="V165" s="219">
        <v>0</v>
      </c>
      <c r="W165" s="219">
        <v>0.8</v>
      </c>
      <c r="X165" s="221">
        <v>3.7</v>
      </c>
      <c r="Y165" s="217"/>
    </row>
    <row r="166" spans="1:25">
      <c r="A166" s="213">
        <v>158</v>
      </c>
      <c r="B166" s="218" t="s">
        <v>374</v>
      </c>
      <c r="C166" s="219">
        <v>80</v>
      </c>
      <c r="D166" s="225">
        <v>78.8</v>
      </c>
      <c r="E166" s="219">
        <v>1.2</v>
      </c>
      <c r="F166" s="219">
        <v>0</v>
      </c>
      <c r="G166" s="247"/>
      <c r="H166" s="223"/>
      <c r="I166" s="223"/>
      <c r="J166" s="223"/>
      <c r="K166" s="223"/>
      <c r="L166" s="223"/>
      <c r="M166" s="223"/>
      <c r="N166" s="223"/>
      <c r="O166" s="223"/>
      <c r="P166" s="223"/>
      <c r="Q166" s="223"/>
      <c r="R166" s="223"/>
      <c r="S166" s="223"/>
      <c r="T166" s="223"/>
      <c r="U166" s="219"/>
      <c r="V166" s="219">
        <v>0</v>
      </c>
      <c r="W166" s="219"/>
      <c r="X166" s="221">
        <v>0</v>
      </c>
      <c r="Y166" s="217"/>
    </row>
    <row r="167" spans="1:25" s="182" customFormat="1">
      <c r="A167" s="213">
        <v>159</v>
      </c>
      <c r="B167" s="214" t="s">
        <v>51</v>
      </c>
      <c r="C167" s="215">
        <v>973.90000000000009</v>
      </c>
      <c r="D167" s="215">
        <v>745.2</v>
      </c>
      <c r="E167" s="215">
        <v>10.799999999999999</v>
      </c>
      <c r="F167" s="215">
        <v>217.90000000000003</v>
      </c>
      <c r="G167" s="215">
        <v>48.000000000000007</v>
      </c>
      <c r="H167" s="215">
        <v>17.5</v>
      </c>
      <c r="I167" s="215">
        <v>1.3</v>
      </c>
      <c r="J167" s="215">
        <v>8.1999999999999993</v>
      </c>
      <c r="K167" s="215">
        <v>7.2</v>
      </c>
      <c r="L167" s="215">
        <v>0.6</v>
      </c>
      <c r="M167" s="215">
        <v>0</v>
      </c>
      <c r="N167" s="215">
        <v>18.5</v>
      </c>
      <c r="O167" s="215">
        <v>3.5</v>
      </c>
      <c r="P167" s="215">
        <v>31.9</v>
      </c>
      <c r="Q167" s="215">
        <v>37.200000000000003</v>
      </c>
      <c r="R167" s="215">
        <v>6.7</v>
      </c>
      <c r="S167" s="215">
        <v>3.9</v>
      </c>
      <c r="T167" s="215">
        <v>2.9999999999999996</v>
      </c>
      <c r="U167" s="215">
        <v>14.200000000000001</v>
      </c>
      <c r="V167" s="215">
        <v>0</v>
      </c>
      <c r="W167" s="215">
        <v>9.1999999999999993</v>
      </c>
      <c r="X167" s="216">
        <v>7</v>
      </c>
      <c r="Y167" s="217"/>
    </row>
    <row r="168" spans="1:25" ht="12" customHeight="1">
      <c r="A168" s="213">
        <v>160</v>
      </c>
      <c r="B168" s="218" t="s">
        <v>367</v>
      </c>
      <c r="C168" s="219">
        <v>517.1</v>
      </c>
      <c r="D168" s="219">
        <v>430.9</v>
      </c>
      <c r="E168" s="219">
        <v>6.3</v>
      </c>
      <c r="F168" s="219">
        <v>79.90000000000002</v>
      </c>
      <c r="G168" s="219">
        <v>8.8000000000000007</v>
      </c>
      <c r="H168" s="219">
        <v>2</v>
      </c>
      <c r="I168" s="219">
        <v>1.2</v>
      </c>
      <c r="J168" s="219">
        <v>2.2000000000000002</v>
      </c>
      <c r="K168" s="219">
        <v>2.5</v>
      </c>
      <c r="L168" s="219">
        <v>0.1</v>
      </c>
      <c r="M168" s="219">
        <v>0</v>
      </c>
      <c r="N168" s="219">
        <v>3</v>
      </c>
      <c r="O168" s="219">
        <v>0.6</v>
      </c>
      <c r="P168" s="219">
        <v>23.9</v>
      </c>
      <c r="Q168" s="219">
        <v>15.7</v>
      </c>
      <c r="R168" s="219">
        <v>4</v>
      </c>
      <c r="S168" s="219">
        <v>1.9</v>
      </c>
      <c r="T168" s="219">
        <v>0.4</v>
      </c>
      <c r="U168" s="219">
        <v>5.4</v>
      </c>
      <c r="V168" s="219">
        <v>0</v>
      </c>
      <c r="W168" s="219">
        <v>8.1999999999999993</v>
      </c>
      <c r="X168" s="221">
        <v>0</v>
      </c>
      <c r="Y168" s="217"/>
    </row>
    <row r="169" spans="1:25" s="43" customFormat="1" ht="12" customHeight="1">
      <c r="A169" s="213">
        <v>161</v>
      </c>
      <c r="B169" s="222" t="s">
        <v>368</v>
      </c>
      <c r="C169" s="72">
        <v>248.20000000000002</v>
      </c>
      <c r="D169" s="248">
        <v>130</v>
      </c>
      <c r="E169" s="72">
        <v>1.9</v>
      </c>
      <c r="F169" s="219">
        <v>116.30000000000001</v>
      </c>
      <c r="G169" s="249">
        <v>34.6</v>
      </c>
      <c r="H169" s="249">
        <v>12.5</v>
      </c>
      <c r="I169" s="249">
        <v>0.1</v>
      </c>
      <c r="J169" s="249">
        <v>5</v>
      </c>
      <c r="K169" s="249">
        <v>4.7</v>
      </c>
      <c r="L169" s="249">
        <v>0.5</v>
      </c>
      <c r="M169" s="249"/>
      <c r="N169" s="249">
        <v>15.5</v>
      </c>
      <c r="O169" s="249">
        <v>2.5</v>
      </c>
      <c r="P169" s="249">
        <v>4</v>
      </c>
      <c r="Q169" s="249">
        <v>15.5</v>
      </c>
      <c r="R169" s="249">
        <v>2.2000000000000002</v>
      </c>
      <c r="S169" s="249">
        <v>2</v>
      </c>
      <c r="T169" s="249">
        <v>2.2999999999999998</v>
      </c>
      <c r="U169" s="219">
        <v>6.9</v>
      </c>
      <c r="V169" s="219">
        <v>0</v>
      </c>
      <c r="W169" s="219">
        <v>1</v>
      </c>
      <c r="X169" s="221">
        <v>7</v>
      </c>
      <c r="Y169" s="217"/>
    </row>
    <row r="170" spans="1:25">
      <c r="A170" s="213">
        <v>162</v>
      </c>
      <c r="B170" s="218" t="s">
        <v>369</v>
      </c>
      <c r="C170" s="219">
        <v>157.6</v>
      </c>
      <c r="D170" s="225">
        <v>153.30000000000001</v>
      </c>
      <c r="E170" s="219">
        <v>2.2000000000000002</v>
      </c>
      <c r="F170" s="219">
        <v>2.0999999999999996</v>
      </c>
      <c r="G170" s="223"/>
      <c r="H170" s="223"/>
      <c r="I170" s="223"/>
      <c r="J170" s="223"/>
      <c r="K170" s="223"/>
      <c r="L170" s="223"/>
      <c r="M170" s="223"/>
      <c r="N170" s="223"/>
      <c r="O170" s="223">
        <v>0.4</v>
      </c>
      <c r="P170" s="223"/>
      <c r="Q170" s="223"/>
      <c r="R170" s="223"/>
      <c r="S170" s="223"/>
      <c r="T170" s="223">
        <v>0.3</v>
      </c>
      <c r="U170" s="219">
        <v>1.4</v>
      </c>
      <c r="V170" s="219">
        <v>0</v>
      </c>
      <c r="W170" s="219"/>
      <c r="X170" s="221"/>
      <c r="Y170" s="217"/>
    </row>
    <row r="171" spans="1:25">
      <c r="A171" s="213">
        <v>163</v>
      </c>
      <c r="B171" s="218" t="s">
        <v>374</v>
      </c>
      <c r="C171" s="219">
        <v>51</v>
      </c>
      <c r="D171" s="225">
        <v>31</v>
      </c>
      <c r="E171" s="219">
        <v>0.4</v>
      </c>
      <c r="F171" s="219">
        <v>19.600000000000001</v>
      </c>
      <c r="G171" s="223">
        <v>4.5999999999999996</v>
      </c>
      <c r="H171" s="223">
        <v>3</v>
      </c>
      <c r="I171" s="223"/>
      <c r="J171" s="223">
        <v>1</v>
      </c>
      <c r="K171" s="223"/>
      <c r="L171" s="223"/>
      <c r="M171" s="223"/>
      <c r="N171" s="223"/>
      <c r="O171" s="223"/>
      <c r="P171" s="223">
        <v>4</v>
      </c>
      <c r="Q171" s="223">
        <v>6</v>
      </c>
      <c r="R171" s="223">
        <v>0.5</v>
      </c>
      <c r="S171" s="223"/>
      <c r="T171" s="223"/>
      <c r="U171" s="219">
        <v>0.5</v>
      </c>
      <c r="V171" s="219">
        <v>0</v>
      </c>
      <c r="W171" s="219"/>
      <c r="X171" s="221">
        <v>0</v>
      </c>
      <c r="Y171" s="217"/>
    </row>
    <row r="172" spans="1:25" s="182" customFormat="1">
      <c r="A172" s="213">
        <v>164</v>
      </c>
      <c r="B172" s="214" t="s">
        <v>243</v>
      </c>
      <c r="C172" s="215">
        <v>991.40000000000009</v>
      </c>
      <c r="D172" s="215">
        <v>722.3</v>
      </c>
      <c r="E172" s="215">
        <v>10.6</v>
      </c>
      <c r="F172" s="215">
        <v>258.5</v>
      </c>
      <c r="G172" s="215">
        <v>54.400000000000006</v>
      </c>
      <c r="H172" s="215">
        <v>14</v>
      </c>
      <c r="I172" s="215">
        <v>4.3</v>
      </c>
      <c r="J172" s="215">
        <v>5.2</v>
      </c>
      <c r="K172" s="215">
        <v>8.5</v>
      </c>
      <c r="L172" s="215">
        <v>0.6</v>
      </c>
      <c r="M172" s="215">
        <v>0</v>
      </c>
      <c r="N172" s="215">
        <v>22</v>
      </c>
      <c r="O172" s="215">
        <v>2.3999999999999995</v>
      </c>
      <c r="P172" s="215">
        <v>36.5</v>
      </c>
      <c r="Q172" s="215">
        <v>25.7</v>
      </c>
      <c r="R172" s="215">
        <v>6.8</v>
      </c>
      <c r="S172" s="215">
        <v>2.1</v>
      </c>
      <c r="T172" s="215">
        <v>2.7</v>
      </c>
      <c r="U172" s="215">
        <v>44.199999999999996</v>
      </c>
      <c r="V172" s="215">
        <v>0</v>
      </c>
      <c r="W172" s="215">
        <v>19.099999999999998</v>
      </c>
      <c r="X172" s="216">
        <v>10</v>
      </c>
      <c r="Y172" s="217"/>
    </row>
    <row r="173" spans="1:25">
      <c r="A173" s="213">
        <v>165</v>
      </c>
      <c r="B173" s="218" t="s">
        <v>367</v>
      </c>
      <c r="C173" s="219">
        <v>573.20000000000005</v>
      </c>
      <c r="D173" s="219">
        <v>454.9</v>
      </c>
      <c r="E173" s="219">
        <v>6.6</v>
      </c>
      <c r="F173" s="219">
        <v>111.7</v>
      </c>
      <c r="G173" s="219">
        <v>26.3</v>
      </c>
      <c r="H173" s="219">
        <v>5</v>
      </c>
      <c r="I173" s="219">
        <v>1.3</v>
      </c>
      <c r="J173" s="219">
        <v>3.2</v>
      </c>
      <c r="K173" s="219">
        <v>4.5</v>
      </c>
      <c r="L173" s="219">
        <v>0.1</v>
      </c>
      <c r="M173" s="219">
        <v>0</v>
      </c>
      <c r="N173" s="219">
        <v>3</v>
      </c>
      <c r="O173" s="219">
        <v>0.7</v>
      </c>
      <c r="P173" s="219">
        <v>26.5</v>
      </c>
      <c r="Q173" s="219">
        <v>18.7</v>
      </c>
      <c r="R173" s="219">
        <v>4.8</v>
      </c>
      <c r="S173" s="219">
        <v>1.1000000000000001</v>
      </c>
      <c r="T173" s="219">
        <v>0.3</v>
      </c>
      <c r="U173" s="219">
        <v>2.8</v>
      </c>
      <c r="V173" s="219">
        <v>0</v>
      </c>
      <c r="W173" s="219">
        <v>13.4</v>
      </c>
      <c r="X173" s="221">
        <v>0</v>
      </c>
      <c r="Y173" s="217"/>
    </row>
    <row r="174" spans="1:25" ht="13.2" customHeight="1">
      <c r="A174" s="213">
        <v>166</v>
      </c>
      <c r="B174" s="222" t="s">
        <v>368</v>
      </c>
      <c r="C174" s="219">
        <v>257</v>
      </c>
      <c r="D174" s="225">
        <v>111.7</v>
      </c>
      <c r="E174" s="219">
        <v>1.7</v>
      </c>
      <c r="F174" s="219">
        <v>143.6</v>
      </c>
      <c r="G174" s="223">
        <v>28.1</v>
      </c>
      <c r="H174" s="223">
        <v>9</v>
      </c>
      <c r="I174" s="223">
        <v>3</v>
      </c>
      <c r="J174" s="223">
        <v>2</v>
      </c>
      <c r="K174" s="223">
        <v>4</v>
      </c>
      <c r="L174" s="223">
        <v>0.5</v>
      </c>
      <c r="M174" s="223"/>
      <c r="N174" s="223">
        <v>19</v>
      </c>
      <c r="O174" s="223">
        <v>1.4</v>
      </c>
      <c r="P174" s="223">
        <v>10</v>
      </c>
      <c r="Q174" s="223">
        <v>7</v>
      </c>
      <c r="R174" s="223">
        <v>2</v>
      </c>
      <c r="S174" s="223">
        <v>1</v>
      </c>
      <c r="T174" s="223">
        <v>2.2000000000000002</v>
      </c>
      <c r="U174" s="219">
        <v>40.4</v>
      </c>
      <c r="V174" s="219">
        <v>0</v>
      </c>
      <c r="W174" s="219">
        <v>4</v>
      </c>
      <c r="X174" s="221">
        <v>10</v>
      </c>
      <c r="Y174" s="217"/>
    </row>
    <row r="175" spans="1:25">
      <c r="A175" s="213">
        <v>167</v>
      </c>
      <c r="B175" s="218" t="s">
        <v>369</v>
      </c>
      <c r="C175" s="219">
        <v>101.2</v>
      </c>
      <c r="D175" s="225">
        <v>98.3</v>
      </c>
      <c r="E175" s="219">
        <v>1.4</v>
      </c>
      <c r="F175" s="219">
        <v>1.5</v>
      </c>
      <c r="G175" s="223"/>
      <c r="H175" s="223"/>
      <c r="I175" s="223"/>
      <c r="J175" s="223"/>
      <c r="K175" s="223"/>
      <c r="L175" s="223"/>
      <c r="M175" s="223"/>
      <c r="N175" s="223"/>
      <c r="O175" s="223">
        <v>0.3</v>
      </c>
      <c r="P175" s="223"/>
      <c r="Q175" s="223"/>
      <c r="R175" s="223"/>
      <c r="S175" s="223"/>
      <c r="T175" s="223">
        <v>0.2</v>
      </c>
      <c r="U175" s="219">
        <v>1</v>
      </c>
      <c r="V175" s="219">
        <v>0</v>
      </c>
      <c r="W175" s="219"/>
      <c r="X175" s="221">
        <v>0</v>
      </c>
      <c r="Y175" s="217"/>
    </row>
    <row r="176" spans="1:25">
      <c r="A176" s="213">
        <v>168</v>
      </c>
      <c r="B176" s="218" t="s">
        <v>374</v>
      </c>
      <c r="C176" s="219">
        <v>60</v>
      </c>
      <c r="D176" s="225">
        <v>57.4</v>
      </c>
      <c r="E176" s="219">
        <v>0.9</v>
      </c>
      <c r="F176" s="219">
        <v>1.7</v>
      </c>
      <c r="G176" s="223"/>
      <c r="H176" s="223"/>
      <c r="I176" s="223"/>
      <c r="J176" s="223"/>
      <c r="K176" s="223"/>
      <c r="L176" s="223"/>
      <c r="M176" s="223"/>
      <c r="N176" s="223"/>
      <c r="O176" s="223"/>
      <c r="P176" s="223"/>
      <c r="Q176" s="223"/>
      <c r="R176" s="223"/>
      <c r="S176" s="223"/>
      <c r="T176" s="223"/>
      <c r="U176" s="219"/>
      <c r="V176" s="219">
        <v>0</v>
      </c>
      <c r="W176" s="219">
        <v>1.7</v>
      </c>
      <c r="X176" s="221"/>
      <c r="Y176" s="217"/>
    </row>
    <row r="177" spans="1:25" s="229" customFormat="1">
      <c r="A177" s="213">
        <v>169</v>
      </c>
      <c r="B177" s="250" t="s">
        <v>104</v>
      </c>
      <c r="C177" s="227">
        <v>2569.1999999999998</v>
      </c>
      <c r="D177" s="227">
        <v>2057.9</v>
      </c>
      <c r="E177" s="227">
        <v>29.8</v>
      </c>
      <c r="F177" s="227">
        <v>481.49999999999994</v>
      </c>
      <c r="G177" s="227">
        <v>36.799999999999997</v>
      </c>
      <c r="H177" s="227">
        <v>2.3000000000000003</v>
      </c>
      <c r="I177" s="227">
        <v>0.8</v>
      </c>
      <c r="J177" s="227">
        <v>83.2</v>
      </c>
      <c r="K177" s="227">
        <v>1.2</v>
      </c>
      <c r="L177" s="227">
        <v>0.1</v>
      </c>
      <c r="M177" s="227">
        <v>0</v>
      </c>
      <c r="N177" s="227">
        <v>3.8</v>
      </c>
      <c r="O177" s="227">
        <v>22.6</v>
      </c>
      <c r="P177" s="227">
        <v>40.799999999999997</v>
      </c>
      <c r="Q177" s="227">
        <v>27</v>
      </c>
      <c r="R177" s="227">
        <v>9.6999999999999993</v>
      </c>
      <c r="S177" s="227">
        <v>5.5</v>
      </c>
      <c r="T177" s="227">
        <v>1.7</v>
      </c>
      <c r="U177" s="227">
        <v>225.2</v>
      </c>
      <c r="V177" s="227">
        <v>0</v>
      </c>
      <c r="W177" s="227">
        <v>20.8</v>
      </c>
      <c r="X177" s="228">
        <v>0</v>
      </c>
      <c r="Y177" s="217"/>
    </row>
    <row r="178" spans="1:25" s="230" customFormat="1" ht="12" customHeight="1">
      <c r="A178" s="213">
        <v>170</v>
      </c>
      <c r="B178" s="218" t="s">
        <v>367</v>
      </c>
      <c r="C178" s="239">
        <v>1498.1</v>
      </c>
      <c r="D178" s="239">
        <v>1084.8</v>
      </c>
      <c r="E178" s="239">
        <v>15.8</v>
      </c>
      <c r="F178" s="239">
        <v>397.49999999999994</v>
      </c>
      <c r="G178" s="239">
        <v>0</v>
      </c>
      <c r="H178" s="239">
        <v>0.8</v>
      </c>
      <c r="I178" s="239">
        <v>0.5</v>
      </c>
      <c r="J178" s="239">
        <v>80.400000000000006</v>
      </c>
      <c r="K178" s="239">
        <v>1.2</v>
      </c>
      <c r="L178" s="239">
        <v>0.1</v>
      </c>
      <c r="M178" s="239">
        <v>0</v>
      </c>
      <c r="N178" s="239">
        <v>3.8</v>
      </c>
      <c r="O178" s="239">
        <v>1.6</v>
      </c>
      <c r="P178" s="239">
        <v>33.4</v>
      </c>
      <c r="Q178" s="239">
        <v>27</v>
      </c>
      <c r="R178" s="239">
        <v>8.1</v>
      </c>
      <c r="S178" s="239">
        <v>5.5</v>
      </c>
      <c r="T178" s="239">
        <v>0.7</v>
      </c>
      <c r="U178" s="239">
        <v>213.6</v>
      </c>
      <c r="V178" s="239">
        <v>0</v>
      </c>
      <c r="W178" s="239">
        <v>20.8</v>
      </c>
      <c r="X178" s="251">
        <v>0</v>
      </c>
      <c r="Y178" s="217"/>
    </row>
    <row r="179" spans="1:25" s="230" customFormat="1" ht="12" customHeight="1">
      <c r="A179" s="213">
        <v>171</v>
      </c>
      <c r="B179" s="218" t="s">
        <v>377</v>
      </c>
      <c r="C179" s="219">
        <v>50.000000000000007</v>
      </c>
      <c r="D179" s="231"/>
      <c r="E179" s="219">
        <v>0</v>
      </c>
      <c r="F179" s="219">
        <v>50.000000000000007</v>
      </c>
      <c r="G179" s="232">
        <v>30.8</v>
      </c>
      <c r="H179" s="232">
        <v>1.1000000000000001</v>
      </c>
      <c r="I179" s="232">
        <v>0.3</v>
      </c>
      <c r="J179" s="232">
        <v>2.2000000000000002</v>
      </c>
      <c r="K179" s="232"/>
      <c r="L179" s="232"/>
      <c r="M179" s="232"/>
      <c r="N179" s="232"/>
      <c r="O179" s="232"/>
      <c r="P179" s="232">
        <v>7.4</v>
      </c>
      <c r="Q179" s="232"/>
      <c r="R179" s="232">
        <v>1.6</v>
      </c>
      <c r="S179" s="232"/>
      <c r="T179" s="232"/>
      <c r="U179" s="239">
        <v>6.6</v>
      </c>
      <c r="V179" s="239">
        <v>0</v>
      </c>
      <c r="W179" s="239">
        <v>0</v>
      </c>
      <c r="X179" s="252"/>
      <c r="Y179" s="217"/>
    </row>
    <row r="180" spans="1:25" s="230" customFormat="1" ht="12" customHeight="1">
      <c r="A180" s="213">
        <v>172</v>
      </c>
      <c r="B180" s="222" t="s">
        <v>368</v>
      </c>
      <c r="C180" s="219">
        <v>13</v>
      </c>
      <c r="D180" s="231"/>
      <c r="E180" s="219"/>
      <c r="F180" s="219">
        <v>13</v>
      </c>
      <c r="G180" s="232">
        <v>6</v>
      </c>
      <c r="H180" s="232">
        <v>0.4</v>
      </c>
      <c r="I180" s="232"/>
      <c r="J180" s="232">
        <v>0.6</v>
      </c>
      <c r="K180" s="232"/>
      <c r="L180" s="232"/>
      <c r="M180" s="232"/>
      <c r="N180" s="232"/>
      <c r="O180" s="232"/>
      <c r="P180" s="232"/>
      <c r="Q180" s="232"/>
      <c r="R180" s="232"/>
      <c r="S180" s="232"/>
      <c r="T180" s="232">
        <v>1</v>
      </c>
      <c r="U180" s="239">
        <v>5</v>
      </c>
      <c r="V180" s="239">
        <v>0</v>
      </c>
      <c r="W180" s="239"/>
      <c r="X180" s="252"/>
      <c r="Y180" s="217"/>
    </row>
    <row r="181" spans="1:25" s="230" customFormat="1" ht="12" customHeight="1">
      <c r="A181" s="213">
        <v>173</v>
      </c>
      <c r="B181" s="218" t="s">
        <v>374</v>
      </c>
      <c r="C181" s="219">
        <v>1008.1</v>
      </c>
      <c r="D181" s="231">
        <v>973.1</v>
      </c>
      <c r="E181" s="219">
        <v>14</v>
      </c>
      <c r="F181" s="219">
        <v>21</v>
      </c>
      <c r="G181" s="232"/>
      <c r="H181" s="232"/>
      <c r="I181" s="232"/>
      <c r="J181" s="232"/>
      <c r="K181" s="232"/>
      <c r="L181" s="232"/>
      <c r="M181" s="232"/>
      <c r="N181" s="232"/>
      <c r="O181" s="232">
        <v>21</v>
      </c>
      <c r="P181" s="232"/>
      <c r="Q181" s="232"/>
      <c r="R181" s="232"/>
      <c r="S181" s="232"/>
      <c r="T181" s="232"/>
      <c r="U181" s="239"/>
      <c r="V181" s="239"/>
      <c r="W181" s="239"/>
      <c r="X181" s="252"/>
      <c r="Y181" s="217"/>
    </row>
    <row r="182" spans="1:25" s="182" customFormat="1">
      <c r="A182" s="213">
        <v>174</v>
      </c>
      <c r="B182" s="214" t="s">
        <v>244</v>
      </c>
      <c r="C182" s="215">
        <v>609.4</v>
      </c>
      <c r="D182" s="215">
        <v>456.20000000000005</v>
      </c>
      <c r="E182" s="215">
        <v>6.6000000000000005</v>
      </c>
      <c r="F182" s="215">
        <v>146.6</v>
      </c>
      <c r="G182" s="215">
        <v>0</v>
      </c>
      <c r="H182" s="215">
        <v>0.3</v>
      </c>
      <c r="I182" s="215">
        <v>2</v>
      </c>
      <c r="J182" s="215">
        <v>5</v>
      </c>
      <c r="K182" s="215">
        <v>0</v>
      </c>
      <c r="L182" s="215">
        <v>0.4</v>
      </c>
      <c r="M182" s="215">
        <v>0</v>
      </c>
      <c r="N182" s="215">
        <v>0</v>
      </c>
      <c r="O182" s="215">
        <v>2.2999999999999998</v>
      </c>
      <c r="P182" s="215">
        <v>5</v>
      </c>
      <c r="Q182" s="215">
        <v>3</v>
      </c>
      <c r="R182" s="215">
        <v>0.5</v>
      </c>
      <c r="S182" s="215">
        <v>0</v>
      </c>
      <c r="T182" s="215">
        <v>3.5</v>
      </c>
      <c r="U182" s="215">
        <v>121.6</v>
      </c>
      <c r="V182" s="215">
        <v>0</v>
      </c>
      <c r="W182" s="215">
        <v>1</v>
      </c>
      <c r="X182" s="216">
        <v>2</v>
      </c>
      <c r="Y182" s="217"/>
    </row>
    <row r="183" spans="1:25">
      <c r="A183" s="213">
        <v>175</v>
      </c>
      <c r="B183" s="218" t="s">
        <v>367</v>
      </c>
      <c r="C183" s="219">
        <v>81.599999999999994</v>
      </c>
      <c r="D183" s="219">
        <v>78.5</v>
      </c>
      <c r="E183" s="219">
        <v>1.1000000000000001</v>
      </c>
      <c r="F183" s="219">
        <v>2</v>
      </c>
      <c r="G183" s="219">
        <v>0</v>
      </c>
      <c r="H183" s="219">
        <v>0</v>
      </c>
      <c r="I183" s="219">
        <v>0</v>
      </c>
      <c r="J183" s="219">
        <v>0.2</v>
      </c>
      <c r="K183" s="219">
        <v>0</v>
      </c>
      <c r="L183" s="219">
        <v>0</v>
      </c>
      <c r="M183" s="219">
        <v>0</v>
      </c>
      <c r="N183" s="219">
        <v>0</v>
      </c>
      <c r="O183" s="219">
        <v>0</v>
      </c>
      <c r="P183" s="219">
        <v>0</v>
      </c>
      <c r="Q183" s="219">
        <v>0</v>
      </c>
      <c r="R183" s="219">
        <v>0</v>
      </c>
      <c r="S183" s="219">
        <v>0</v>
      </c>
      <c r="T183" s="219">
        <v>0</v>
      </c>
      <c r="U183" s="219">
        <v>1.4</v>
      </c>
      <c r="V183" s="219">
        <v>0</v>
      </c>
      <c r="W183" s="219">
        <v>0.4</v>
      </c>
      <c r="X183" s="221">
        <v>0</v>
      </c>
      <c r="Y183" s="217"/>
    </row>
    <row r="184" spans="1:25" ht="12" customHeight="1">
      <c r="A184" s="213">
        <v>176</v>
      </c>
      <c r="B184" s="222" t="s">
        <v>368</v>
      </c>
      <c r="C184" s="219">
        <v>23</v>
      </c>
      <c r="D184" s="225">
        <v>4.4000000000000004</v>
      </c>
      <c r="E184" s="219">
        <v>0.1</v>
      </c>
      <c r="F184" s="219">
        <v>18.5</v>
      </c>
      <c r="G184" s="223"/>
      <c r="H184" s="223"/>
      <c r="I184" s="223"/>
      <c r="J184" s="223"/>
      <c r="K184" s="223"/>
      <c r="L184" s="223">
        <v>0.1</v>
      </c>
      <c r="M184" s="223"/>
      <c r="N184" s="223"/>
      <c r="O184" s="223">
        <v>0.3</v>
      </c>
      <c r="P184" s="223"/>
      <c r="Q184" s="223"/>
      <c r="R184" s="223"/>
      <c r="S184" s="223"/>
      <c r="T184" s="223"/>
      <c r="U184" s="219">
        <v>15.9</v>
      </c>
      <c r="V184" s="219">
        <v>0</v>
      </c>
      <c r="W184" s="219">
        <v>0.2</v>
      </c>
      <c r="X184" s="221">
        <v>2</v>
      </c>
      <c r="Y184" s="217"/>
    </row>
    <row r="185" spans="1:25">
      <c r="A185" s="213">
        <v>177</v>
      </c>
      <c r="B185" s="218" t="s">
        <v>374</v>
      </c>
      <c r="C185" s="219">
        <v>504.79999999999995</v>
      </c>
      <c r="D185" s="219">
        <v>373.3</v>
      </c>
      <c r="E185" s="219">
        <v>5.4</v>
      </c>
      <c r="F185" s="219">
        <v>126.1</v>
      </c>
      <c r="G185" s="223"/>
      <c r="H185" s="223">
        <v>0.3</v>
      </c>
      <c r="I185" s="223">
        <v>2</v>
      </c>
      <c r="J185" s="223">
        <v>4.8</v>
      </c>
      <c r="K185" s="223"/>
      <c r="L185" s="223">
        <v>0.3</v>
      </c>
      <c r="M185" s="223"/>
      <c r="N185" s="223"/>
      <c r="O185" s="223">
        <v>2</v>
      </c>
      <c r="P185" s="223">
        <v>5</v>
      </c>
      <c r="Q185" s="223">
        <v>3</v>
      </c>
      <c r="R185" s="223">
        <v>0.5</v>
      </c>
      <c r="S185" s="223">
        <v>0</v>
      </c>
      <c r="T185" s="223">
        <v>3.5</v>
      </c>
      <c r="U185" s="219">
        <v>104.3</v>
      </c>
      <c r="V185" s="219"/>
      <c r="W185" s="219">
        <v>0.4</v>
      </c>
      <c r="X185" s="221"/>
      <c r="Y185" s="217"/>
    </row>
    <row r="186" spans="1:25" s="182" customFormat="1">
      <c r="A186" s="213">
        <v>178</v>
      </c>
      <c r="B186" s="214" t="s">
        <v>69</v>
      </c>
      <c r="C186" s="215">
        <v>171.10000000000002</v>
      </c>
      <c r="D186" s="215">
        <v>156</v>
      </c>
      <c r="E186" s="215">
        <v>3.3</v>
      </c>
      <c r="F186" s="215">
        <v>11.8</v>
      </c>
      <c r="G186" s="215">
        <v>0</v>
      </c>
      <c r="H186" s="215">
        <v>0</v>
      </c>
      <c r="I186" s="215">
        <v>0.2</v>
      </c>
      <c r="J186" s="215">
        <v>1.5</v>
      </c>
      <c r="K186" s="215">
        <v>0</v>
      </c>
      <c r="L186" s="215">
        <v>0.2</v>
      </c>
      <c r="M186" s="215">
        <v>0</v>
      </c>
      <c r="N186" s="215">
        <v>0</v>
      </c>
      <c r="O186" s="215">
        <v>2.6</v>
      </c>
      <c r="P186" s="215">
        <v>0.7</v>
      </c>
      <c r="Q186" s="215">
        <v>0.9</v>
      </c>
      <c r="R186" s="215">
        <v>0.1</v>
      </c>
      <c r="S186" s="215">
        <v>0.2</v>
      </c>
      <c r="T186" s="215">
        <v>0.9</v>
      </c>
      <c r="U186" s="215">
        <v>3.7</v>
      </c>
      <c r="V186" s="215">
        <v>0</v>
      </c>
      <c r="W186" s="215">
        <v>0.8</v>
      </c>
      <c r="X186" s="216">
        <v>0</v>
      </c>
      <c r="Y186" s="217"/>
    </row>
    <row r="187" spans="1:25" s="182" customFormat="1">
      <c r="A187" s="213">
        <v>179</v>
      </c>
      <c r="B187" s="233" t="s">
        <v>378</v>
      </c>
      <c r="C187" s="224">
        <v>13023.099999999999</v>
      </c>
      <c r="D187" s="224">
        <v>9997.5</v>
      </c>
      <c r="E187" s="224">
        <v>147.10000000000002</v>
      </c>
      <c r="F187" s="224">
        <v>2878.5</v>
      </c>
      <c r="G187" s="224">
        <v>169.79999999999998</v>
      </c>
      <c r="H187" s="224">
        <v>55.599999999999994</v>
      </c>
      <c r="I187" s="224">
        <v>35.5</v>
      </c>
      <c r="J187" s="224">
        <v>191.10000000000002</v>
      </c>
      <c r="K187" s="224">
        <v>31.999999999999996</v>
      </c>
      <c r="L187" s="224">
        <v>4.8</v>
      </c>
      <c r="M187" s="224">
        <v>0</v>
      </c>
      <c r="N187" s="224">
        <v>96.100000000000023</v>
      </c>
      <c r="O187" s="224">
        <v>43.599999999999994</v>
      </c>
      <c r="P187" s="224">
        <v>411.79999999999995</v>
      </c>
      <c r="Q187" s="224">
        <v>353.4</v>
      </c>
      <c r="R187" s="224">
        <v>39.5</v>
      </c>
      <c r="S187" s="224">
        <v>23.999999999999996</v>
      </c>
      <c r="T187" s="224">
        <v>29.1</v>
      </c>
      <c r="U187" s="224">
        <v>950.9</v>
      </c>
      <c r="V187" s="224">
        <v>214.3</v>
      </c>
      <c r="W187" s="224">
        <v>108.30000000000001</v>
      </c>
      <c r="X187" s="234">
        <v>118.7</v>
      </c>
      <c r="Y187" s="217"/>
    </row>
    <row r="188" spans="1:25" s="182" customFormat="1">
      <c r="A188" s="213">
        <v>180</v>
      </c>
      <c r="B188" s="235" t="s">
        <v>367</v>
      </c>
      <c r="C188" s="224">
        <v>8549.6999999999989</v>
      </c>
      <c r="D188" s="224">
        <v>6415.9000000000005</v>
      </c>
      <c r="E188" s="224">
        <v>94.500000000000028</v>
      </c>
      <c r="F188" s="224">
        <v>2039.3000000000002</v>
      </c>
      <c r="G188" s="224">
        <v>57.7</v>
      </c>
      <c r="H188" s="224">
        <v>15.499999999999998</v>
      </c>
      <c r="I188" s="224">
        <v>27.6</v>
      </c>
      <c r="J188" s="224">
        <v>119.7</v>
      </c>
      <c r="K188" s="224">
        <v>13.399999999999999</v>
      </c>
      <c r="L188" s="224">
        <v>3.2</v>
      </c>
      <c r="M188" s="224">
        <v>0</v>
      </c>
      <c r="N188" s="224">
        <v>47.100000000000009</v>
      </c>
      <c r="O188" s="224">
        <v>11.599999999999998</v>
      </c>
      <c r="P188" s="224">
        <v>363.4</v>
      </c>
      <c r="Q188" s="224">
        <v>299.2</v>
      </c>
      <c r="R188" s="224">
        <v>28.400000000000002</v>
      </c>
      <c r="S188" s="224">
        <v>16.799999999999997</v>
      </c>
      <c r="T188" s="224">
        <v>10.900000000000002</v>
      </c>
      <c r="U188" s="224">
        <v>645.6</v>
      </c>
      <c r="V188" s="224">
        <v>214.3</v>
      </c>
      <c r="W188" s="224">
        <v>94.9</v>
      </c>
      <c r="X188" s="234">
        <v>70</v>
      </c>
      <c r="Y188" s="217"/>
    </row>
    <row r="189" spans="1:25" s="182" customFormat="1" ht="23.4">
      <c r="A189" s="213">
        <v>181</v>
      </c>
      <c r="B189" s="235" t="s">
        <v>368</v>
      </c>
      <c r="C189" s="224">
        <v>1064.1000000000001</v>
      </c>
      <c r="D189" s="224">
        <v>462</v>
      </c>
      <c r="E189" s="224">
        <v>7.5</v>
      </c>
      <c r="F189" s="224">
        <v>594.6</v>
      </c>
      <c r="G189" s="224">
        <v>107.5</v>
      </c>
      <c r="H189" s="224">
        <v>36.299999999999997</v>
      </c>
      <c r="I189" s="224">
        <v>4.5999999999999996</v>
      </c>
      <c r="J189" s="224">
        <v>26.6</v>
      </c>
      <c r="K189" s="224">
        <v>16.599999999999998</v>
      </c>
      <c r="L189" s="224">
        <v>1.3000000000000003</v>
      </c>
      <c r="M189" s="224">
        <v>0</v>
      </c>
      <c r="N189" s="224">
        <v>49.000000000000007</v>
      </c>
      <c r="O189" s="224">
        <v>7.3000000000000007</v>
      </c>
      <c r="P189" s="224">
        <v>29.4</v>
      </c>
      <c r="Q189" s="224">
        <v>36.5</v>
      </c>
      <c r="R189" s="224">
        <v>8.1999999999999993</v>
      </c>
      <c r="S189" s="224">
        <v>5.8999999999999995</v>
      </c>
      <c r="T189" s="224">
        <v>13.2</v>
      </c>
      <c r="U189" s="224">
        <v>195.49999999999997</v>
      </c>
      <c r="V189" s="224">
        <v>0</v>
      </c>
      <c r="W189" s="224">
        <v>8</v>
      </c>
      <c r="X189" s="234">
        <v>48.7</v>
      </c>
      <c r="Y189" s="217"/>
    </row>
    <row r="190" spans="1:25" s="182" customFormat="1" ht="12" customHeight="1">
      <c r="A190" s="213">
        <v>182</v>
      </c>
      <c r="B190" s="214" t="s">
        <v>369</v>
      </c>
      <c r="C190" s="224">
        <v>258.8</v>
      </c>
      <c r="D190" s="224">
        <v>251.60000000000002</v>
      </c>
      <c r="E190" s="224">
        <v>3.6</v>
      </c>
      <c r="F190" s="224">
        <v>3.5999999999999996</v>
      </c>
      <c r="G190" s="224">
        <v>0</v>
      </c>
      <c r="H190" s="224">
        <v>0</v>
      </c>
      <c r="I190" s="224">
        <v>0</v>
      </c>
      <c r="J190" s="224">
        <v>0</v>
      </c>
      <c r="K190" s="224">
        <v>0</v>
      </c>
      <c r="L190" s="224">
        <v>0</v>
      </c>
      <c r="M190" s="224">
        <v>0</v>
      </c>
      <c r="N190" s="224">
        <v>0</v>
      </c>
      <c r="O190" s="224">
        <v>0.7</v>
      </c>
      <c r="P190" s="224">
        <v>0</v>
      </c>
      <c r="Q190" s="224">
        <v>0</v>
      </c>
      <c r="R190" s="224">
        <v>0</v>
      </c>
      <c r="S190" s="224">
        <v>0</v>
      </c>
      <c r="T190" s="224">
        <v>0.5</v>
      </c>
      <c r="U190" s="224">
        <v>2.4</v>
      </c>
      <c r="V190" s="224">
        <v>0</v>
      </c>
      <c r="W190" s="224">
        <v>0</v>
      </c>
      <c r="X190" s="234">
        <v>0</v>
      </c>
      <c r="Y190" s="217"/>
    </row>
    <row r="191" spans="1:25" s="182" customFormat="1" ht="12" customHeight="1">
      <c r="A191" s="213">
        <v>183</v>
      </c>
      <c r="B191" s="214" t="s">
        <v>374</v>
      </c>
      <c r="C191" s="224">
        <v>3150.4999999999995</v>
      </c>
      <c r="D191" s="224">
        <v>2868</v>
      </c>
      <c r="E191" s="224">
        <v>41.5</v>
      </c>
      <c r="F191" s="224">
        <v>241</v>
      </c>
      <c r="G191" s="224">
        <v>4.5999999999999996</v>
      </c>
      <c r="H191" s="224">
        <v>3.8</v>
      </c>
      <c r="I191" s="224">
        <v>3.3</v>
      </c>
      <c r="J191" s="224">
        <v>44.8</v>
      </c>
      <c r="K191" s="224">
        <v>2</v>
      </c>
      <c r="L191" s="224">
        <v>0.3</v>
      </c>
      <c r="M191" s="224">
        <v>0</v>
      </c>
      <c r="N191" s="224">
        <v>0</v>
      </c>
      <c r="O191" s="224">
        <v>24</v>
      </c>
      <c r="P191" s="224">
        <v>19</v>
      </c>
      <c r="Q191" s="224">
        <v>17.7</v>
      </c>
      <c r="R191" s="224">
        <v>2.9</v>
      </c>
      <c r="S191" s="224">
        <v>1.3</v>
      </c>
      <c r="T191" s="224">
        <v>4.5</v>
      </c>
      <c r="U191" s="224">
        <v>107.39999999999999</v>
      </c>
      <c r="V191" s="224">
        <v>0</v>
      </c>
      <c r="W191" s="224">
        <v>5.4</v>
      </c>
      <c r="X191" s="234">
        <v>0</v>
      </c>
      <c r="Y191" s="217"/>
    </row>
    <row r="192" spans="1:25" s="182" customFormat="1" ht="12" customHeight="1">
      <c r="A192" s="213">
        <v>184</v>
      </c>
      <c r="B192" s="214" t="s">
        <v>377</v>
      </c>
      <c r="C192" s="224">
        <v>50.000000000000007</v>
      </c>
      <c r="D192" s="224">
        <v>0</v>
      </c>
      <c r="E192" s="224">
        <v>0</v>
      </c>
      <c r="F192" s="224">
        <v>50.000000000000007</v>
      </c>
      <c r="G192" s="224">
        <v>30.8</v>
      </c>
      <c r="H192" s="224">
        <v>1.1000000000000001</v>
      </c>
      <c r="I192" s="224">
        <v>0.3</v>
      </c>
      <c r="J192" s="224">
        <v>2.2000000000000002</v>
      </c>
      <c r="K192" s="224">
        <v>0</v>
      </c>
      <c r="L192" s="224">
        <v>0</v>
      </c>
      <c r="M192" s="224">
        <v>0</v>
      </c>
      <c r="N192" s="224">
        <v>0</v>
      </c>
      <c r="O192" s="224">
        <v>0</v>
      </c>
      <c r="P192" s="224">
        <v>7.4</v>
      </c>
      <c r="Q192" s="224">
        <v>0</v>
      </c>
      <c r="R192" s="224">
        <v>1.6</v>
      </c>
      <c r="S192" s="224">
        <v>0</v>
      </c>
      <c r="T192" s="224">
        <v>0</v>
      </c>
      <c r="U192" s="224">
        <v>6.6</v>
      </c>
      <c r="V192" s="224">
        <v>0</v>
      </c>
      <c r="W192" s="224">
        <v>0</v>
      </c>
      <c r="X192" s="234">
        <v>0</v>
      </c>
      <c r="Y192" s="217"/>
    </row>
    <row r="193" spans="1:25" s="182" customFormat="1" ht="12" customHeight="1">
      <c r="A193" s="213">
        <v>185</v>
      </c>
      <c r="B193" s="233" t="s">
        <v>245</v>
      </c>
      <c r="C193" s="215">
        <v>9571.5</v>
      </c>
      <c r="D193" s="215">
        <v>3670.9</v>
      </c>
      <c r="E193" s="215">
        <v>56.9</v>
      </c>
      <c r="F193" s="215">
        <v>5843.7000000000007</v>
      </c>
      <c r="G193" s="215">
        <v>0</v>
      </c>
      <c r="H193" s="215">
        <v>2</v>
      </c>
      <c r="I193" s="215">
        <v>23.8</v>
      </c>
      <c r="J193" s="215">
        <v>187.3</v>
      </c>
      <c r="K193" s="215">
        <v>5.5</v>
      </c>
      <c r="L193" s="215">
        <v>11.9</v>
      </c>
      <c r="M193" s="215">
        <v>100</v>
      </c>
      <c r="N193" s="215">
        <v>318.60000000000002</v>
      </c>
      <c r="O193" s="215">
        <v>13.100000000000001</v>
      </c>
      <c r="P193" s="215">
        <v>67.5</v>
      </c>
      <c r="Q193" s="215">
        <v>168.5</v>
      </c>
      <c r="R193" s="215">
        <v>3.9</v>
      </c>
      <c r="S193" s="215">
        <v>4.8</v>
      </c>
      <c r="T193" s="215">
        <v>166</v>
      </c>
      <c r="U193" s="215">
        <v>2789.6</v>
      </c>
      <c r="V193" s="215">
        <v>1774.6</v>
      </c>
      <c r="W193" s="215">
        <v>45.1</v>
      </c>
      <c r="X193" s="216">
        <v>161.5</v>
      </c>
      <c r="Y193" s="217"/>
    </row>
    <row r="194" spans="1:25" ht="12" customHeight="1">
      <c r="A194" s="213">
        <v>186</v>
      </c>
      <c r="B194" s="218" t="s">
        <v>367</v>
      </c>
      <c r="C194" s="219">
        <v>7519.4000000000005</v>
      </c>
      <c r="D194" s="219">
        <v>3311</v>
      </c>
      <c r="E194" s="219">
        <v>51.8</v>
      </c>
      <c r="F194" s="219">
        <v>4156.6000000000004</v>
      </c>
      <c r="G194" s="219">
        <v>0</v>
      </c>
      <c r="H194" s="219">
        <v>2</v>
      </c>
      <c r="I194" s="219">
        <v>23.7</v>
      </c>
      <c r="J194" s="219">
        <v>187.3</v>
      </c>
      <c r="K194" s="219">
        <v>5.5</v>
      </c>
      <c r="L194" s="219">
        <v>11.8</v>
      </c>
      <c r="M194" s="219">
        <v>100</v>
      </c>
      <c r="N194" s="219">
        <v>286.60000000000002</v>
      </c>
      <c r="O194" s="219">
        <v>12.8</v>
      </c>
      <c r="P194" s="219">
        <v>55.4</v>
      </c>
      <c r="Q194" s="219">
        <v>148.5</v>
      </c>
      <c r="R194" s="219">
        <v>2.2999999999999998</v>
      </c>
      <c r="S194" s="219">
        <v>4.8</v>
      </c>
      <c r="T194" s="219">
        <v>161</v>
      </c>
      <c r="U194" s="219">
        <v>2098</v>
      </c>
      <c r="V194" s="219">
        <v>852</v>
      </c>
      <c r="W194" s="219">
        <v>43.4</v>
      </c>
      <c r="X194" s="221">
        <v>161.5</v>
      </c>
      <c r="Y194" s="217"/>
    </row>
    <row r="195" spans="1:25" ht="12" customHeight="1">
      <c r="A195" s="213">
        <v>187</v>
      </c>
      <c r="B195" s="222" t="s">
        <v>368</v>
      </c>
      <c r="C195" s="219">
        <v>24.299999999999997</v>
      </c>
      <c r="D195" s="225"/>
      <c r="E195" s="219">
        <v>0</v>
      </c>
      <c r="F195" s="219">
        <v>24.299999999999997</v>
      </c>
      <c r="G195" s="225"/>
      <c r="H195" s="225"/>
      <c r="I195" s="225"/>
      <c r="J195" s="225"/>
      <c r="K195" s="225"/>
      <c r="L195" s="225"/>
      <c r="M195" s="225"/>
      <c r="N195" s="225"/>
      <c r="O195" s="225"/>
      <c r="P195" s="225">
        <v>6</v>
      </c>
      <c r="Q195" s="225">
        <v>14.1</v>
      </c>
      <c r="R195" s="225">
        <v>0.7</v>
      </c>
      <c r="S195" s="225"/>
      <c r="T195" s="225"/>
      <c r="U195" s="219">
        <v>3.5</v>
      </c>
      <c r="V195" s="219"/>
      <c r="W195" s="219"/>
      <c r="X195" s="221">
        <v>0</v>
      </c>
      <c r="Y195" s="217"/>
    </row>
    <row r="196" spans="1:25" ht="12" customHeight="1">
      <c r="A196" s="213">
        <v>188</v>
      </c>
      <c r="B196" s="218" t="s">
        <v>374</v>
      </c>
      <c r="C196" s="219">
        <v>2027.8000000000002</v>
      </c>
      <c r="D196" s="225">
        <v>359.9</v>
      </c>
      <c r="E196" s="219">
        <v>5.0999999999999996</v>
      </c>
      <c r="F196" s="219">
        <v>1662.8000000000002</v>
      </c>
      <c r="G196" s="225"/>
      <c r="H196" s="225"/>
      <c r="I196" s="225">
        <v>0.1</v>
      </c>
      <c r="J196" s="225"/>
      <c r="K196" s="225"/>
      <c r="L196" s="225">
        <v>0.1</v>
      </c>
      <c r="M196" s="225"/>
      <c r="N196" s="225">
        <v>32</v>
      </c>
      <c r="O196" s="225">
        <v>0.3</v>
      </c>
      <c r="P196" s="225">
        <v>6.1</v>
      </c>
      <c r="Q196" s="225">
        <v>5.9</v>
      </c>
      <c r="R196" s="225">
        <v>0.9</v>
      </c>
      <c r="S196" s="225"/>
      <c r="T196" s="225">
        <v>5</v>
      </c>
      <c r="U196" s="219">
        <v>688.1</v>
      </c>
      <c r="V196" s="219">
        <v>922.6</v>
      </c>
      <c r="W196" s="219">
        <v>1.7</v>
      </c>
      <c r="X196" s="221">
        <v>0</v>
      </c>
      <c r="Y196" s="217"/>
    </row>
    <row r="197" spans="1:25" ht="12" customHeight="1">
      <c r="A197" s="213">
        <v>189</v>
      </c>
      <c r="B197" s="214" t="s">
        <v>70</v>
      </c>
      <c r="C197" s="224">
        <v>5112.2999999999993</v>
      </c>
      <c r="D197" s="224">
        <v>478.3</v>
      </c>
      <c r="E197" s="224">
        <v>7.3000000000000007</v>
      </c>
      <c r="F197" s="224">
        <v>4626.6999999999989</v>
      </c>
      <c r="G197" s="224">
        <v>0</v>
      </c>
      <c r="H197" s="224">
        <v>0.3</v>
      </c>
      <c r="I197" s="224">
        <v>3.0999999999999996</v>
      </c>
      <c r="J197" s="224">
        <v>43.9</v>
      </c>
      <c r="K197" s="224">
        <v>0</v>
      </c>
      <c r="L197" s="224">
        <v>0.1</v>
      </c>
      <c r="M197" s="224">
        <v>2344.6999999999998</v>
      </c>
      <c r="N197" s="224">
        <v>175.1</v>
      </c>
      <c r="O197" s="224">
        <v>1.9</v>
      </c>
      <c r="P197" s="224">
        <v>24.5</v>
      </c>
      <c r="Q197" s="224">
        <v>13.6</v>
      </c>
      <c r="R197" s="224">
        <v>1.6</v>
      </c>
      <c r="S197" s="224">
        <v>0.8</v>
      </c>
      <c r="T197" s="224">
        <v>1.4</v>
      </c>
      <c r="U197" s="224">
        <v>172.2</v>
      </c>
      <c r="V197" s="224">
        <v>1840.8</v>
      </c>
      <c r="W197" s="224">
        <v>2.7</v>
      </c>
      <c r="X197" s="234">
        <v>0</v>
      </c>
      <c r="Y197" s="217"/>
    </row>
    <row r="198" spans="1:25" ht="12" customHeight="1">
      <c r="A198" s="213">
        <v>190</v>
      </c>
      <c r="B198" s="218" t="s">
        <v>367</v>
      </c>
      <c r="C198" s="219">
        <v>4853.0999999999995</v>
      </c>
      <c r="D198" s="219">
        <v>434.3</v>
      </c>
      <c r="E198" s="219">
        <v>6.4</v>
      </c>
      <c r="F198" s="219">
        <v>4412.3999999999996</v>
      </c>
      <c r="G198" s="219">
        <v>0</v>
      </c>
      <c r="H198" s="219">
        <v>0.3</v>
      </c>
      <c r="I198" s="219">
        <v>2.2999999999999998</v>
      </c>
      <c r="J198" s="219">
        <v>43.9</v>
      </c>
      <c r="K198" s="219">
        <v>0</v>
      </c>
      <c r="L198" s="219">
        <v>0.1</v>
      </c>
      <c r="M198" s="219">
        <v>2344.6999999999998</v>
      </c>
      <c r="N198" s="219">
        <v>175.1</v>
      </c>
      <c r="O198" s="219">
        <v>0.7</v>
      </c>
      <c r="P198" s="219">
        <v>17.8</v>
      </c>
      <c r="Q198" s="219">
        <v>13.6</v>
      </c>
      <c r="R198" s="219">
        <v>1.6</v>
      </c>
      <c r="S198" s="219">
        <v>0.8</v>
      </c>
      <c r="T198" s="219">
        <v>0.4</v>
      </c>
      <c r="U198" s="219">
        <v>165</v>
      </c>
      <c r="V198" s="219">
        <v>1644</v>
      </c>
      <c r="W198" s="219">
        <v>2.1</v>
      </c>
      <c r="X198" s="221">
        <v>0</v>
      </c>
      <c r="Y198" s="217"/>
    </row>
    <row r="199" spans="1:25" ht="12" customHeight="1">
      <c r="A199" s="213">
        <v>191</v>
      </c>
      <c r="B199" s="222" t="s">
        <v>368</v>
      </c>
      <c r="C199" s="219">
        <v>16.899999999999999</v>
      </c>
      <c r="D199" s="225"/>
      <c r="E199" s="219">
        <v>0</v>
      </c>
      <c r="F199" s="219">
        <v>16.899999999999999</v>
      </c>
      <c r="G199" s="225"/>
      <c r="H199" s="225"/>
      <c r="I199" s="225">
        <v>0.8</v>
      </c>
      <c r="J199" s="225"/>
      <c r="K199" s="225"/>
      <c r="L199" s="225"/>
      <c r="M199" s="225"/>
      <c r="N199" s="225"/>
      <c r="O199" s="225">
        <v>1.2</v>
      </c>
      <c r="P199" s="225">
        <v>6.7</v>
      </c>
      <c r="Q199" s="225"/>
      <c r="R199" s="225"/>
      <c r="S199" s="225"/>
      <c r="T199" s="225">
        <v>1</v>
      </c>
      <c r="U199" s="225">
        <v>7.2</v>
      </c>
      <c r="V199" s="219"/>
      <c r="W199" s="219"/>
      <c r="X199" s="221">
        <v>0</v>
      </c>
      <c r="Y199" s="217"/>
    </row>
    <row r="200" spans="1:25" ht="12" customHeight="1">
      <c r="A200" s="213">
        <v>192</v>
      </c>
      <c r="B200" s="218" t="s">
        <v>374</v>
      </c>
      <c r="C200" s="219">
        <v>242.3</v>
      </c>
      <c r="D200" s="225">
        <v>44</v>
      </c>
      <c r="E200" s="219">
        <v>0.9</v>
      </c>
      <c r="F200" s="219">
        <v>197.4</v>
      </c>
      <c r="G200" s="225"/>
      <c r="H200" s="225"/>
      <c r="I200" s="225"/>
      <c r="J200" s="225"/>
      <c r="K200" s="225"/>
      <c r="L200" s="225"/>
      <c r="M200" s="225"/>
      <c r="N200" s="225"/>
      <c r="O200" s="225"/>
      <c r="P200" s="225"/>
      <c r="Q200" s="225"/>
      <c r="R200" s="225"/>
      <c r="S200" s="225"/>
      <c r="T200" s="225"/>
      <c r="U200" s="225"/>
      <c r="V200" s="219">
        <v>196.8</v>
      </c>
      <c r="W200" s="219">
        <v>0.6</v>
      </c>
      <c r="X200" s="221">
        <v>0</v>
      </c>
      <c r="Y200" s="217"/>
    </row>
    <row r="201" spans="1:25" ht="12" customHeight="1">
      <c r="A201" s="213">
        <v>193</v>
      </c>
      <c r="B201" s="214" t="s">
        <v>71</v>
      </c>
      <c r="C201" s="224">
        <v>1021.3000000000001</v>
      </c>
      <c r="D201" s="224">
        <v>211.5</v>
      </c>
      <c r="E201" s="224">
        <v>3.1999999999999997</v>
      </c>
      <c r="F201" s="224">
        <v>806.6</v>
      </c>
      <c r="G201" s="224">
        <v>0</v>
      </c>
      <c r="H201" s="224">
        <v>0.1</v>
      </c>
      <c r="I201" s="224">
        <v>1.6</v>
      </c>
      <c r="J201" s="224">
        <v>13.9</v>
      </c>
      <c r="K201" s="224">
        <v>0</v>
      </c>
      <c r="L201" s="224">
        <v>0.1</v>
      </c>
      <c r="M201" s="224">
        <v>70.8</v>
      </c>
      <c r="N201" s="224">
        <v>4</v>
      </c>
      <c r="O201" s="224">
        <v>0.3</v>
      </c>
      <c r="P201" s="224">
        <v>6.4</v>
      </c>
      <c r="Q201" s="224">
        <v>3</v>
      </c>
      <c r="R201" s="224">
        <v>0.2</v>
      </c>
      <c r="S201" s="224">
        <v>0.2</v>
      </c>
      <c r="T201" s="224">
        <v>0.5</v>
      </c>
      <c r="U201" s="224">
        <v>5</v>
      </c>
      <c r="V201" s="224">
        <v>699.6</v>
      </c>
      <c r="W201" s="224">
        <v>0.9</v>
      </c>
      <c r="X201" s="234">
        <v>0</v>
      </c>
      <c r="Y201" s="217"/>
    </row>
    <row r="202" spans="1:25" ht="12" customHeight="1">
      <c r="A202" s="213">
        <v>194</v>
      </c>
      <c r="B202" s="218" t="s">
        <v>367</v>
      </c>
      <c r="C202" s="219">
        <v>952.4</v>
      </c>
      <c r="D202" s="219">
        <v>186</v>
      </c>
      <c r="E202" s="219">
        <v>2.8</v>
      </c>
      <c r="F202" s="219">
        <v>763.6</v>
      </c>
      <c r="G202" s="219">
        <v>0</v>
      </c>
      <c r="H202" s="219">
        <v>0.1</v>
      </c>
      <c r="I202" s="219">
        <v>1.6</v>
      </c>
      <c r="J202" s="219">
        <v>13.5</v>
      </c>
      <c r="K202" s="219">
        <v>0</v>
      </c>
      <c r="L202" s="219">
        <v>0.1</v>
      </c>
      <c r="M202" s="219">
        <v>70.8</v>
      </c>
      <c r="N202" s="219">
        <v>2.2000000000000002</v>
      </c>
      <c r="O202" s="219">
        <v>0.3</v>
      </c>
      <c r="P202" s="219">
        <v>6.4</v>
      </c>
      <c r="Q202" s="219">
        <v>3</v>
      </c>
      <c r="R202" s="219">
        <v>0.2</v>
      </c>
      <c r="S202" s="219">
        <v>0.2</v>
      </c>
      <c r="T202" s="219">
        <v>0.4</v>
      </c>
      <c r="U202" s="219">
        <v>3.9</v>
      </c>
      <c r="V202" s="219">
        <v>660</v>
      </c>
      <c r="W202" s="219">
        <v>0.9</v>
      </c>
      <c r="X202" s="221">
        <v>0</v>
      </c>
      <c r="Y202" s="217"/>
    </row>
    <row r="203" spans="1:25" ht="12" customHeight="1">
      <c r="A203" s="213">
        <v>195</v>
      </c>
      <c r="B203" s="222" t="s">
        <v>368</v>
      </c>
      <c r="C203" s="219">
        <v>3.2</v>
      </c>
      <c r="D203" s="225"/>
      <c r="E203" s="219">
        <v>0</v>
      </c>
      <c r="F203" s="219">
        <v>3.2</v>
      </c>
      <c r="G203" s="225"/>
      <c r="H203" s="225"/>
      <c r="I203" s="225"/>
      <c r="J203" s="225">
        <v>0.4</v>
      </c>
      <c r="K203" s="225"/>
      <c r="L203" s="225"/>
      <c r="M203" s="225"/>
      <c r="N203" s="225">
        <v>1.8</v>
      </c>
      <c r="O203" s="225"/>
      <c r="P203" s="225"/>
      <c r="Q203" s="225"/>
      <c r="R203" s="225"/>
      <c r="S203" s="225"/>
      <c r="T203" s="225">
        <v>0.1</v>
      </c>
      <c r="U203" s="225">
        <v>0.9</v>
      </c>
      <c r="V203" s="219"/>
      <c r="W203" s="219"/>
      <c r="X203" s="221">
        <v>0</v>
      </c>
      <c r="Y203" s="217"/>
    </row>
    <row r="204" spans="1:25" ht="12" customHeight="1">
      <c r="A204" s="213">
        <v>196</v>
      </c>
      <c r="B204" s="218" t="s">
        <v>374</v>
      </c>
      <c r="C204" s="219">
        <v>65.7</v>
      </c>
      <c r="D204" s="225">
        <v>25.5</v>
      </c>
      <c r="E204" s="219">
        <v>0.4</v>
      </c>
      <c r="F204" s="219">
        <v>39.800000000000004</v>
      </c>
      <c r="G204" s="225"/>
      <c r="H204" s="225"/>
      <c r="I204" s="225"/>
      <c r="J204" s="225"/>
      <c r="K204" s="225"/>
      <c r="L204" s="225"/>
      <c r="M204" s="225"/>
      <c r="N204" s="225"/>
      <c r="O204" s="225"/>
      <c r="P204" s="225"/>
      <c r="Q204" s="225"/>
      <c r="R204" s="225"/>
      <c r="S204" s="225"/>
      <c r="T204" s="225"/>
      <c r="U204" s="225">
        <v>0.2</v>
      </c>
      <c r="V204" s="219">
        <v>39.6</v>
      </c>
      <c r="W204" s="219">
        <v>0</v>
      </c>
      <c r="X204" s="221">
        <v>0</v>
      </c>
      <c r="Y204" s="217"/>
    </row>
    <row r="205" spans="1:25" ht="12" customHeight="1">
      <c r="A205" s="213">
        <v>197</v>
      </c>
      <c r="B205" s="214" t="s">
        <v>72</v>
      </c>
      <c r="C205" s="224">
        <v>699.60000000000014</v>
      </c>
      <c r="D205" s="224">
        <v>192.4</v>
      </c>
      <c r="E205" s="224">
        <v>2.8</v>
      </c>
      <c r="F205" s="224">
        <v>504.4</v>
      </c>
      <c r="G205" s="224">
        <v>0</v>
      </c>
      <c r="H205" s="224">
        <v>0.1</v>
      </c>
      <c r="I205" s="224">
        <v>1.6</v>
      </c>
      <c r="J205" s="224">
        <v>21.1</v>
      </c>
      <c r="K205" s="224">
        <v>0</v>
      </c>
      <c r="L205" s="224">
        <v>0.1</v>
      </c>
      <c r="M205" s="224">
        <v>44.4</v>
      </c>
      <c r="N205" s="224">
        <v>4.5</v>
      </c>
      <c r="O205" s="224">
        <v>0.3</v>
      </c>
      <c r="P205" s="224">
        <v>30.6</v>
      </c>
      <c r="Q205" s="224">
        <v>14.7</v>
      </c>
      <c r="R205" s="224">
        <v>0.5</v>
      </c>
      <c r="S205" s="224">
        <v>0.3</v>
      </c>
      <c r="T205" s="224">
        <v>0.4</v>
      </c>
      <c r="U205" s="224">
        <v>5</v>
      </c>
      <c r="V205" s="224">
        <v>379.3</v>
      </c>
      <c r="W205" s="224">
        <v>1.5</v>
      </c>
      <c r="X205" s="234">
        <v>0</v>
      </c>
      <c r="Y205" s="217"/>
    </row>
    <row r="206" spans="1:25" ht="12" customHeight="1">
      <c r="A206" s="213">
        <v>198</v>
      </c>
      <c r="B206" s="218" t="s">
        <v>367</v>
      </c>
      <c r="C206" s="219">
        <v>659.2</v>
      </c>
      <c r="D206" s="219">
        <v>171</v>
      </c>
      <c r="E206" s="219">
        <v>2.5</v>
      </c>
      <c r="F206" s="219">
        <v>485.7</v>
      </c>
      <c r="G206" s="219">
        <v>0</v>
      </c>
      <c r="H206" s="219">
        <v>0.1</v>
      </c>
      <c r="I206" s="219">
        <v>1.6</v>
      </c>
      <c r="J206" s="219">
        <v>19</v>
      </c>
      <c r="K206" s="219">
        <v>0</v>
      </c>
      <c r="L206" s="219">
        <v>0.1</v>
      </c>
      <c r="M206" s="219">
        <v>43.9</v>
      </c>
      <c r="N206" s="219">
        <v>3.2</v>
      </c>
      <c r="O206" s="219">
        <v>0.3</v>
      </c>
      <c r="P206" s="219">
        <v>30.6</v>
      </c>
      <c r="Q206" s="219">
        <v>14.7</v>
      </c>
      <c r="R206" s="219">
        <v>0.5</v>
      </c>
      <c r="S206" s="219">
        <v>0.3</v>
      </c>
      <c r="T206" s="219">
        <v>0.3</v>
      </c>
      <c r="U206" s="219">
        <v>3.6</v>
      </c>
      <c r="V206" s="219">
        <v>366</v>
      </c>
      <c r="W206" s="219">
        <v>1.5</v>
      </c>
      <c r="X206" s="221">
        <v>0</v>
      </c>
      <c r="Y206" s="217"/>
    </row>
    <row r="207" spans="1:25" ht="12" customHeight="1">
      <c r="A207" s="213">
        <v>199</v>
      </c>
      <c r="B207" s="222" t="s">
        <v>368</v>
      </c>
      <c r="C207" s="219">
        <v>5.2</v>
      </c>
      <c r="D207" s="223"/>
      <c r="E207" s="219">
        <v>0</v>
      </c>
      <c r="F207" s="219">
        <v>5.2</v>
      </c>
      <c r="G207" s="223"/>
      <c r="H207" s="223"/>
      <c r="I207" s="223"/>
      <c r="J207" s="223">
        <v>2.1</v>
      </c>
      <c r="K207" s="223"/>
      <c r="L207" s="223"/>
      <c r="M207" s="223">
        <v>0.5</v>
      </c>
      <c r="N207" s="223">
        <v>1.3</v>
      </c>
      <c r="O207" s="223"/>
      <c r="P207" s="223"/>
      <c r="Q207" s="223"/>
      <c r="R207" s="223"/>
      <c r="S207" s="223"/>
      <c r="T207" s="223">
        <v>0.1</v>
      </c>
      <c r="U207" s="223">
        <v>1.2</v>
      </c>
      <c r="V207" s="219"/>
      <c r="W207" s="219"/>
      <c r="X207" s="221">
        <v>0</v>
      </c>
      <c r="Y207" s="217"/>
    </row>
    <row r="208" spans="1:25" ht="12" customHeight="1">
      <c r="A208" s="213">
        <v>200</v>
      </c>
      <c r="B208" s="218" t="s">
        <v>374</v>
      </c>
      <c r="C208" s="219">
        <v>35.200000000000003</v>
      </c>
      <c r="D208" s="223">
        <v>21.4</v>
      </c>
      <c r="E208" s="219">
        <v>0.3</v>
      </c>
      <c r="F208" s="219">
        <v>13.5</v>
      </c>
      <c r="G208" s="223"/>
      <c r="H208" s="223"/>
      <c r="I208" s="223"/>
      <c r="J208" s="223"/>
      <c r="K208" s="223"/>
      <c r="L208" s="223"/>
      <c r="M208" s="223"/>
      <c r="N208" s="223"/>
      <c r="O208" s="223"/>
      <c r="P208" s="223"/>
      <c r="Q208" s="223"/>
      <c r="R208" s="223"/>
      <c r="S208" s="223"/>
      <c r="T208" s="223"/>
      <c r="U208" s="223">
        <v>0.2</v>
      </c>
      <c r="V208" s="219">
        <v>13.3</v>
      </c>
      <c r="W208" s="219">
        <v>0</v>
      </c>
      <c r="X208" s="221">
        <v>0</v>
      </c>
      <c r="Y208" s="217"/>
    </row>
    <row r="209" spans="1:25" ht="12" customHeight="1">
      <c r="A209" s="213">
        <v>201</v>
      </c>
      <c r="B209" s="214" t="s">
        <v>73</v>
      </c>
      <c r="C209" s="224">
        <v>630.19999999999993</v>
      </c>
      <c r="D209" s="224">
        <v>164.5</v>
      </c>
      <c r="E209" s="224">
        <v>2.5</v>
      </c>
      <c r="F209" s="224">
        <v>463.2</v>
      </c>
      <c r="G209" s="224">
        <v>0</v>
      </c>
      <c r="H209" s="224">
        <v>0.1</v>
      </c>
      <c r="I209" s="224">
        <v>1.6</v>
      </c>
      <c r="J209" s="224">
        <v>11.8</v>
      </c>
      <c r="K209" s="224">
        <v>0</v>
      </c>
      <c r="L209" s="224">
        <v>0.1</v>
      </c>
      <c r="M209" s="224">
        <v>54</v>
      </c>
      <c r="N209" s="224">
        <v>2.6</v>
      </c>
      <c r="O209" s="224">
        <v>0.2</v>
      </c>
      <c r="P209" s="224">
        <v>23.7</v>
      </c>
      <c r="Q209" s="224">
        <v>7.3</v>
      </c>
      <c r="R209" s="224">
        <v>0.4</v>
      </c>
      <c r="S209" s="224">
        <v>0.2</v>
      </c>
      <c r="T209" s="224">
        <v>0.4</v>
      </c>
      <c r="U209" s="224">
        <v>28.3</v>
      </c>
      <c r="V209" s="224">
        <v>331.8</v>
      </c>
      <c r="W209" s="224">
        <v>0.7</v>
      </c>
      <c r="X209" s="234">
        <v>0</v>
      </c>
      <c r="Y209" s="217"/>
    </row>
    <row r="210" spans="1:25" ht="12" customHeight="1">
      <c r="A210" s="213">
        <v>202</v>
      </c>
      <c r="B210" s="218" t="s">
        <v>367</v>
      </c>
      <c r="C210" s="219">
        <v>567.19999999999993</v>
      </c>
      <c r="D210" s="219">
        <v>147.4</v>
      </c>
      <c r="E210" s="219">
        <v>2.2000000000000002</v>
      </c>
      <c r="F210" s="219">
        <v>417.59999999999997</v>
      </c>
      <c r="G210" s="219">
        <v>0</v>
      </c>
      <c r="H210" s="219">
        <v>0.1</v>
      </c>
      <c r="I210" s="219">
        <v>1.6</v>
      </c>
      <c r="J210" s="219">
        <v>11.8</v>
      </c>
      <c r="K210" s="219">
        <v>0</v>
      </c>
      <c r="L210" s="219">
        <v>0.1</v>
      </c>
      <c r="M210" s="219">
        <v>54</v>
      </c>
      <c r="N210" s="219">
        <v>2.6</v>
      </c>
      <c r="O210" s="219">
        <v>0.2</v>
      </c>
      <c r="P210" s="219">
        <v>23.7</v>
      </c>
      <c r="Q210" s="219">
        <v>7.3</v>
      </c>
      <c r="R210" s="219">
        <v>0.4</v>
      </c>
      <c r="S210" s="219">
        <v>0.2</v>
      </c>
      <c r="T210" s="219">
        <v>0.4</v>
      </c>
      <c r="U210" s="219">
        <v>3.5</v>
      </c>
      <c r="V210" s="219">
        <v>311</v>
      </c>
      <c r="W210" s="219">
        <v>0.7</v>
      </c>
      <c r="X210" s="221">
        <v>0</v>
      </c>
      <c r="Y210" s="217"/>
    </row>
    <row r="211" spans="1:25" ht="12" customHeight="1">
      <c r="A211" s="213">
        <v>203</v>
      </c>
      <c r="B211" s="222" t="s">
        <v>368</v>
      </c>
      <c r="C211" s="219">
        <v>24.6</v>
      </c>
      <c r="D211" s="236"/>
      <c r="E211" s="219">
        <v>0</v>
      </c>
      <c r="F211" s="219">
        <v>24.6</v>
      </c>
      <c r="G211" s="236"/>
      <c r="H211" s="236"/>
      <c r="I211" s="225"/>
      <c r="J211" s="225"/>
      <c r="K211" s="225"/>
      <c r="L211" s="225"/>
      <c r="M211" s="225"/>
      <c r="N211" s="225"/>
      <c r="O211" s="225"/>
      <c r="P211" s="225"/>
      <c r="Q211" s="225"/>
      <c r="R211" s="225"/>
      <c r="S211" s="225"/>
      <c r="T211" s="225"/>
      <c r="U211" s="225">
        <v>24.6</v>
      </c>
      <c r="V211" s="219"/>
      <c r="W211" s="219"/>
      <c r="X211" s="221">
        <v>0</v>
      </c>
      <c r="Y211" s="217"/>
    </row>
    <row r="212" spans="1:25" ht="12" customHeight="1">
      <c r="A212" s="213">
        <v>204</v>
      </c>
      <c r="B212" s="218" t="s">
        <v>374</v>
      </c>
      <c r="C212" s="219">
        <v>38.400000000000006</v>
      </c>
      <c r="D212" s="225">
        <v>17.100000000000001</v>
      </c>
      <c r="E212" s="219">
        <v>0.3</v>
      </c>
      <c r="F212" s="219">
        <v>21</v>
      </c>
      <c r="G212" s="236"/>
      <c r="H212" s="236"/>
      <c r="I212" s="225"/>
      <c r="J212" s="225"/>
      <c r="K212" s="225"/>
      <c r="L212" s="225"/>
      <c r="M212" s="225"/>
      <c r="N212" s="225"/>
      <c r="O212" s="225"/>
      <c r="P212" s="225"/>
      <c r="Q212" s="225"/>
      <c r="R212" s="225"/>
      <c r="S212" s="225"/>
      <c r="T212" s="225"/>
      <c r="U212" s="225">
        <v>0.2</v>
      </c>
      <c r="V212" s="219">
        <v>20.8</v>
      </c>
      <c r="W212" s="219">
        <v>0</v>
      </c>
      <c r="X212" s="221">
        <v>0</v>
      </c>
      <c r="Y212" s="217"/>
    </row>
    <row r="213" spans="1:25" ht="12" customHeight="1">
      <c r="A213" s="213">
        <v>205</v>
      </c>
      <c r="B213" s="214" t="s">
        <v>74</v>
      </c>
      <c r="C213" s="224">
        <v>637.40000000000009</v>
      </c>
      <c r="D213" s="224">
        <v>194.3</v>
      </c>
      <c r="E213" s="224">
        <v>3</v>
      </c>
      <c r="F213" s="224">
        <v>440.1</v>
      </c>
      <c r="G213" s="224">
        <v>0</v>
      </c>
      <c r="H213" s="224">
        <v>0.1</v>
      </c>
      <c r="I213" s="224">
        <v>1.6</v>
      </c>
      <c r="J213" s="224">
        <v>12</v>
      </c>
      <c r="K213" s="224">
        <v>0</v>
      </c>
      <c r="L213" s="224">
        <v>0.1</v>
      </c>
      <c r="M213" s="224">
        <v>56.7</v>
      </c>
      <c r="N213" s="224">
        <v>2.5</v>
      </c>
      <c r="O213" s="224">
        <v>0.3</v>
      </c>
      <c r="P213" s="224">
        <v>9.4</v>
      </c>
      <c r="Q213" s="224">
        <v>4.3</v>
      </c>
      <c r="R213" s="224">
        <v>0.3</v>
      </c>
      <c r="S213" s="224">
        <v>0.3</v>
      </c>
      <c r="T213" s="224">
        <v>0.4</v>
      </c>
      <c r="U213" s="224">
        <v>4.6999999999999993</v>
      </c>
      <c r="V213" s="224">
        <v>346.6</v>
      </c>
      <c r="W213" s="224">
        <v>0.8</v>
      </c>
      <c r="X213" s="234">
        <v>0</v>
      </c>
      <c r="Y213" s="217"/>
    </row>
    <row r="214" spans="1:25" ht="12" customHeight="1">
      <c r="A214" s="213">
        <v>206</v>
      </c>
      <c r="B214" s="218" t="s">
        <v>367</v>
      </c>
      <c r="C214" s="219">
        <v>592.20000000000005</v>
      </c>
      <c r="D214" s="219">
        <v>168.8</v>
      </c>
      <c r="E214" s="219">
        <v>2.6</v>
      </c>
      <c r="F214" s="219">
        <v>420.8</v>
      </c>
      <c r="G214" s="219">
        <v>0</v>
      </c>
      <c r="H214" s="219">
        <v>0.1</v>
      </c>
      <c r="I214" s="219">
        <v>1.6</v>
      </c>
      <c r="J214" s="219">
        <v>12</v>
      </c>
      <c r="K214" s="219">
        <v>0</v>
      </c>
      <c r="L214" s="219">
        <v>0.1</v>
      </c>
      <c r="M214" s="219">
        <v>56.7</v>
      </c>
      <c r="N214" s="219">
        <v>2.2999999999999998</v>
      </c>
      <c r="O214" s="219">
        <v>0.3</v>
      </c>
      <c r="P214" s="219">
        <v>9.4</v>
      </c>
      <c r="Q214" s="219">
        <v>4.3</v>
      </c>
      <c r="R214" s="219">
        <v>0.3</v>
      </c>
      <c r="S214" s="219">
        <v>0.3</v>
      </c>
      <c r="T214" s="219">
        <v>0.4</v>
      </c>
      <c r="U214" s="219">
        <v>3.2</v>
      </c>
      <c r="V214" s="219">
        <v>329</v>
      </c>
      <c r="W214" s="219">
        <v>0.8</v>
      </c>
      <c r="X214" s="221">
        <v>0</v>
      </c>
      <c r="Y214" s="217"/>
    </row>
    <row r="215" spans="1:25" ht="12" customHeight="1">
      <c r="A215" s="213">
        <v>207</v>
      </c>
      <c r="B215" s="222" t="s">
        <v>368</v>
      </c>
      <c r="C215" s="219">
        <v>1.5999999999999999</v>
      </c>
      <c r="D215" s="223"/>
      <c r="E215" s="219">
        <v>0</v>
      </c>
      <c r="F215" s="219">
        <v>1.5999999999999999</v>
      </c>
      <c r="G215" s="223"/>
      <c r="H215" s="223"/>
      <c r="I215" s="223"/>
      <c r="J215" s="223"/>
      <c r="K215" s="223"/>
      <c r="L215" s="223"/>
      <c r="M215" s="223"/>
      <c r="N215" s="223">
        <v>0.2</v>
      </c>
      <c r="O215" s="223"/>
      <c r="P215" s="223"/>
      <c r="Q215" s="223"/>
      <c r="R215" s="223"/>
      <c r="S215" s="223"/>
      <c r="T215" s="223"/>
      <c r="U215" s="223">
        <v>1.4</v>
      </c>
      <c r="V215" s="219"/>
      <c r="W215" s="219"/>
      <c r="X215" s="221">
        <v>0</v>
      </c>
      <c r="Y215" s="217"/>
    </row>
    <row r="216" spans="1:25" ht="12" customHeight="1">
      <c r="A216" s="213">
        <v>208</v>
      </c>
      <c r="B216" s="218" t="s">
        <v>374</v>
      </c>
      <c r="C216" s="219">
        <v>43.6</v>
      </c>
      <c r="D216" s="223">
        <v>25.5</v>
      </c>
      <c r="E216" s="219">
        <v>0.4</v>
      </c>
      <c r="F216" s="219">
        <v>17.700000000000003</v>
      </c>
      <c r="G216" s="223"/>
      <c r="H216" s="223"/>
      <c r="I216" s="223"/>
      <c r="J216" s="223"/>
      <c r="K216" s="223"/>
      <c r="L216" s="223"/>
      <c r="M216" s="223"/>
      <c r="N216" s="223"/>
      <c r="O216" s="223"/>
      <c r="P216" s="223"/>
      <c r="Q216" s="223"/>
      <c r="R216" s="223"/>
      <c r="S216" s="223"/>
      <c r="T216" s="223"/>
      <c r="U216" s="223">
        <v>0.1</v>
      </c>
      <c r="V216" s="219">
        <v>17.600000000000001</v>
      </c>
      <c r="W216" s="219">
        <v>0</v>
      </c>
      <c r="X216" s="221">
        <v>0</v>
      </c>
      <c r="Y216" s="217"/>
    </row>
    <row r="217" spans="1:25" ht="12" customHeight="1">
      <c r="A217" s="213">
        <v>209</v>
      </c>
      <c r="B217" s="214" t="s">
        <v>75</v>
      </c>
      <c r="C217" s="224">
        <v>711.5</v>
      </c>
      <c r="D217" s="224">
        <v>165.6</v>
      </c>
      <c r="E217" s="224">
        <v>2.5</v>
      </c>
      <c r="F217" s="224">
        <v>543.4</v>
      </c>
      <c r="G217" s="224">
        <v>0</v>
      </c>
      <c r="H217" s="224">
        <v>0.1</v>
      </c>
      <c r="I217" s="224">
        <v>1.6</v>
      </c>
      <c r="J217" s="224">
        <v>11.2</v>
      </c>
      <c r="K217" s="224">
        <v>0</v>
      </c>
      <c r="L217" s="224">
        <v>0.1</v>
      </c>
      <c r="M217" s="224">
        <v>55.8</v>
      </c>
      <c r="N217" s="224">
        <v>2.7</v>
      </c>
      <c r="O217" s="224">
        <v>0.2</v>
      </c>
      <c r="P217" s="224">
        <v>17.399999999999999</v>
      </c>
      <c r="Q217" s="224">
        <v>8.8000000000000007</v>
      </c>
      <c r="R217" s="224">
        <v>0.8</v>
      </c>
      <c r="S217" s="224">
        <v>0.4</v>
      </c>
      <c r="T217" s="224">
        <v>0.4</v>
      </c>
      <c r="U217" s="224">
        <v>7.2</v>
      </c>
      <c r="V217" s="224">
        <v>436</v>
      </c>
      <c r="W217" s="224">
        <v>0.7</v>
      </c>
      <c r="X217" s="234">
        <v>0</v>
      </c>
      <c r="Y217" s="217"/>
    </row>
    <row r="218" spans="1:25" ht="12" customHeight="1">
      <c r="A218" s="213">
        <v>210</v>
      </c>
      <c r="B218" s="218" t="s">
        <v>367</v>
      </c>
      <c r="C218" s="219">
        <v>653.79999999999995</v>
      </c>
      <c r="D218" s="219">
        <v>139.6</v>
      </c>
      <c r="E218" s="219">
        <v>2.1</v>
      </c>
      <c r="F218" s="219">
        <v>512.09999999999991</v>
      </c>
      <c r="G218" s="219">
        <v>0</v>
      </c>
      <c r="H218" s="219">
        <v>0.1</v>
      </c>
      <c r="I218" s="219">
        <v>1.6</v>
      </c>
      <c r="J218" s="219">
        <v>11.2</v>
      </c>
      <c r="K218" s="219">
        <v>0</v>
      </c>
      <c r="L218" s="219">
        <v>0.1</v>
      </c>
      <c r="M218" s="219">
        <v>55.8</v>
      </c>
      <c r="N218" s="219">
        <v>2.7</v>
      </c>
      <c r="O218" s="219">
        <v>0.2</v>
      </c>
      <c r="P218" s="219">
        <v>17.399999999999999</v>
      </c>
      <c r="Q218" s="219">
        <v>8.8000000000000007</v>
      </c>
      <c r="R218" s="219">
        <v>0.2</v>
      </c>
      <c r="S218" s="219">
        <v>0.4</v>
      </c>
      <c r="T218" s="219">
        <v>0.4</v>
      </c>
      <c r="U218" s="219">
        <v>3.5</v>
      </c>
      <c r="V218" s="219">
        <v>409</v>
      </c>
      <c r="W218" s="219">
        <v>0.7</v>
      </c>
      <c r="X218" s="221">
        <v>0</v>
      </c>
      <c r="Y218" s="217"/>
    </row>
    <row r="219" spans="1:25" ht="12" customHeight="1">
      <c r="A219" s="213">
        <v>211</v>
      </c>
      <c r="B219" s="222" t="s">
        <v>368</v>
      </c>
      <c r="C219" s="219">
        <v>4.0999999999999996</v>
      </c>
      <c r="D219" s="236"/>
      <c r="E219" s="219">
        <v>0</v>
      </c>
      <c r="F219" s="219">
        <v>4.0999999999999996</v>
      </c>
      <c r="G219" s="236"/>
      <c r="H219" s="236"/>
      <c r="I219" s="225"/>
      <c r="J219" s="225"/>
      <c r="K219" s="236"/>
      <c r="L219" s="225"/>
      <c r="M219" s="236"/>
      <c r="N219" s="236"/>
      <c r="O219" s="225"/>
      <c r="P219" s="225"/>
      <c r="Q219" s="225"/>
      <c r="R219" s="225">
        <v>0.6</v>
      </c>
      <c r="S219" s="225"/>
      <c r="T219" s="225"/>
      <c r="U219" s="225">
        <v>3.5</v>
      </c>
      <c r="V219" s="219"/>
      <c r="W219" s="219"/>
      <c r="X219" s="221">
        <v>0</v>
      </c>
      <c r="Y219" s="217"/>
    </row>
    <row r="220" spans="1:25" ht="12" customHeight="1">
      <c r="A220" s="213">
        <v>212</v>
      </c>
      <c r="B220" s="218" t="s">
        <v>374</v>
      </c>
      <c r="C220" s="219">
        <v>53.599999999999994</v>
      </c>
      <c r="D220" s="225">
        <v>26</v>
      </c>
      <c r="E220" s="219">
        <v>0.4</v>
      </c>
      <c r="F220" s="219">
        <v>27.2</v>
      </c>
      <c r="G220" s="236"/>
      <c r="H220" s="236"/>
      <c r="I220" s="236"/>
      <c r="J220" s="225"/>
      <c r="K220" s="225"/>
      <c r="L220" s="225"/>
      <c r="M220" s="225"/>
      <c r="N220" s="225"/>
      <c r="O220" s="225"/>
      <c r="P220" s="236"/>
      <c r="Q220" s="236"/>
      <c r="R220" s="225"/>
      <c r="S220" s="225"/>
      <c r="T220" s="225"/>
      <c r="U220" s="225">
        <v>0.2</v>
      </c>
      <c r="V220" s="219">
        <v>27</v>
      </c>
      <c r="W220" s="219">
        <v>0</v>
      </c>
      <c r="X220" s="221">
        <v>0</v>
      </c>
      <c r="Y220" s="217"/>
    </row>
    <row r="221" spans="1:25" ht="12" customHeight="1">
      <c r="A221" s="213">
        <v>213</v>
      </c>
      <c r="B221" s="214" t="s">
        <v>76</v>
      </c>
      <c r="C221" s="224">
        <v>687.40000000000009</v>
      </c>
      <c r="D221" s="224">
        <v>205.5</v>
      </c>
      <c r="E221" s="224">
        <v>3.1</v>
      </c>
      <c r="F221" s="224">
        <v>478.8</v>
      </c>
      <c r="G221" s="224">
        <v>0</v>
      </c>
      <c r="H221" s="224">
        <v>0.1</v>
      </c>
      <c r="I221" s="224">
        <v>1.6</v>
      </c>
      <c r="J221" s="224">
        <v>12.3</v>
      </c>
      <c r="K221" s="224">
        <v>0</v>
      </c>
      <c r="L221" s="224">
        <v>0.1</v>
      </c>
      <c r="M221" s="224">
        <v>29.1</v>
      </c>
      <c r="N221" s="224">
        <v>4.9000000000000004</v>
      </c>
      <c r="O221" s="224">
        <v>0.3</v>
      </c>
      <c r="P221" s="224">
        <v>73.400000000000006</v>
      </c>
      <c r="Q221" s="224">
        <v>28.2</v>
      </c>
      <c r="R221" s="224">
        <v>0.2</v>
      </c>
      <c r="S221" s="224">
        <v>0.6</v>
      </c>
      <c r="T221" s="224">
        <v>0.3</v>
      </c>
      <c r="U221" s="224">
        <v>5.5</v>
      </c>
      <c r="V221" s="224">
        <v>320.89999999999998</v>
      </c>
      <c r="W221" s="224">
        <v>1.3</v>
      </c>
      <c r="X221" s="234">
        <v>0</v>
      </c>
      <c r="Y221" s="217"/>
    </row>
    <row r="222" spans="1:25" ht="12" customHeight="1">
      <c r="A222" s="213">
        <v>214</v>
      </c>
      <c r="B222" s="218" t="s">
        <v>367</v>
      </c>
      <c r="C222" s="219">
        <v>653.5</v>
      </c>
      <c r="D222" s="219">
        <v>187.5</v>
      </c>
      <c r="E222" s="219">
        <v>2.9</v>
      </c>
      <c r="F222" s="219">
        <v>463.1</v>
      </c>
      <c r="G222" s="219">
        <v>0</v>
      </c>
      <c r="H222" s="219">
        <v>0.1</v>
      </c>
      <c r="I222" s="219">
        <v>1.6</v>
      </c>
      <c r="J222" s="219">
        <v>12.3</v>
      </c>
      <c r="K222" s="219">
        <v>0</v>
      </c>
      <c r="L222" s="219">
        <v>0.1</v>
      </c>
      <c r="M222" s="219">
        <v>29.1</v>
      </c>
      <c r="N222" s="219">
        <v>4.4000000000000004</v>
      </c>
      <c r="O222" s="219">
        <v>0.3</v>
      </c>
      <c r="P222" s="219">
        <v>73.400000000000006</v>
      </c>
      <c r="Q222" s="219">
        <v>28.2</v>
      </c>
      <c r="R222" s="219">
        <v>0.2</v>
      </c>
      <c r="S222" s="219">
        <v>0.5</v>
      </c>
      <c r="T222" s="219">
        <v>0.3</v>
      </c>
      <c r="U222" s="219">
        <v>3.3</v>
      </c>
      <c r="V222" s="219">
        <v>308</v>
      </c>
      <c r="W222" s="219">
        <v>1.3</v>
      </c>
      <c r="X222" s="221">
        <v>0</v>
      </c>
      <c r="Y222" s="217"/>
    </row>
    <row r="223" spans="1:25" ht="12" customHeight="1">
      <c r="A223" s="213">
        <v>215</v>
      </c>
      <c r="B223" s="222" t="s">
        <v>368</v>
      </c>
      <c r="C223" s="219">
        <v>2.7</v>
      </c>
      <c r="D223" s="223"/>
      <c r="E223" s="219"/>
      <c r="F223" s="219">
        <v>2.7</v>
      </c>
      <c r="G223" s="223"/>
      <c r="H223" s="223"/>
      <c r="I223" s="223"/>
      <c r="J223" s="223"/>
      <c r="K223" s="223"/>
      <c r="L223" s="223"/>
      <c r="M223" s="223"/>
      <c r="N223" s="223">
        <v>0.5</v>
      </c>
      <c r="O223" s="223"/>
      <c r="P223" s="223"/>
      <c r="Q223" s="223"/>
      <c r="R223" s="223"/>
      <c r="S223" s="223">
        <v>0.1</v>
      </c>
      <c r="T223" s="223"/>
      <c r="U223" s="223">
        <v>2.1</v>
      </c>
      <c r="V223" s="219"/>
      <c r="W223" s="219"/>
      <c r="X223" s="221">
        <v>0</v>
      </c>
      <c r="Y223" s="217"/>
    </row>
    <row r="224" spans="1:25" ht="12" customHeight="1">
      <c r="A224" s="213">
        <v>216</v>
      </c>
      <c r="B224" s="218" t="s">
        <v>374</v>
      </c>
      <c r="C224" s="219">
        <v>31.2</v>
      </c>
      <c r="D224" s="223">
        <v>18</v>
      </c>
      <c r="E224" s="219">
        <v>0.2</v>
      </c>
      <c r="F224" s="219">
        <v>13</v>
      </c>
      <c r="G224" s="223"/>
      <c r="H224" s="223"/>
      <c r="I224" s="223"/>
      <c r="J224" s="223"/>
      <c r="K224" s="223"/>
      <c r="L224" s="223"/>
      <c r="M224" s="223"/>
      <c r="N224" s="223"/>
      <c r="O224" s="223"/>
      <c r="P224" s="223"/>
      <c r="Q224" s="223"/>
      <c r="R224" s="223"/>
      <c r="S224" s="223"/>
      <c r="T224" s="223"/>
      <c r="U224" s="223">
        <v>0.1</v>
      </c>
      <c r="V224" s="219">
        <v>12.9</v>
      </c>
      <c r="W224" s="219">
        <v>0</v>
      </c>
      <c r="X224" s="221">
        <v>0</v>
      </c>
      <c r="Y224" s="217"/>
    </row>
    <row r="225" spans="1:25" ht="12" customHeight="1">
      <c r="A225" s="213">
        <v>217</v>
      </c>
      <c r="B225" s="214" t="s">
        <v>77</v>
      </c>
      <c r="C225" s="224">
        <v>515.5</v>
      </c>
      <c r="D225" s="224">
        <v>143.80000000000001</v>
      </c>
      <c r="E225" s="224">
        <v>2.2000000000000002</v>
      </c>
      <c r="F225" s="224">
        <v>369.50000000000006</v>
      </c>
      <c r="G225" s="224">
        <v>0</v>
      </c>
      <c r="H225" s="224">
        <v>0.1</v>
      </c>
      <c r="I225" s="224">
        <v>1.6</v>
      </c>
      <c r="J225" s="224">
        <v>11.5</v>
      </c>
      <c r="K225" s="224">
        <v>0</v>
      </c>
      <c r="L225" s="224">
        <v>0.1</v>
      </c>
      <c r="M225" s="224">
        <v>33.6</v>
      </c>
      <c r="N225" s="224">
        <v>3.2</v>
      </c>
      <c r="O225" s="224">
        <v>0.2</v>
      </c>
      <c r="P225" s="224">
        <v>13.1</v>
      </c>
      <c r="Q225" s="224">
        <v>4.5999999999999996</v>
      </c>
      <c r="R225" s="224">
        <v>0.2</v>
      </c>
      <c r="S225" s="224">
        <v>0.2</v>
      </c>
      <c r="T225" s="224">
        <v>0.3</v>
      </c>
      <c r="U225" s="224">
        <v>4</v>
      </c>
      <c r="V225" s="224">
        <v>296.2</v>
      </c>
      <c r="W225" s="224">
        <v>0.6</v>
      </c>
      <c r="X225" s="234">
        <v>0</v>
      </c>
      <c r="Y225" s="217"/>
    </row>
    <row r="226" spans="1:25" ht="12" customHeight="1">
      <c r="A226" s="213">
        <v>218</v>
      </c>
      <c r="B226" s="218" t="s">
        <v>367</v>
      </c>
      <c r="C226" s="219">
        <v>488.6</v>
      </c>
      <c r="D226" s="219">
        <v>127</v>
      </c>
      <c r="E226" s="219">
        <v>2</v>
      </c>
      <c r="F226" s="219">
        <v>359.6</v>
      </c>
      <c r="G226" s="219">
        <v>0</v>
      </c>
      <c r="H226" s="219">
        <v>0.1</v>
      </c>
      <c r="I226" s="219">
        <v>1.6</v>
      </c>
      <c r="J226" s="219">
        <v>11.5</v>
      </c>
      <c r="K226" s="219">
        <v>0</v>
      </c>
      <c r="L226" s="219">
        <v>0.1</v>
      </c>
      <c r="M226" s="219">
        <v>33.6</v>
      </c>
      <c r="N226" s="219">
        <v>2.4</v>
      </c>
      <c r="O226" s="219">
        <v>0.2</v>
      </c>
      <c r="P226" s="219">
        <v>13.1</v>
      </c>
      <c r="Q226" s="219">
        <v>4.5999999999999996</v>
      </c>
      <c r="R226" s="219">
        <v>0.2</v>
      </c>
      <c r="S226" s="219">
        <v>0.2</v>
      </c>
      <c r="T226" s="219">
        <v>0.3</v>
      </c>
      <c r="U226" s="219">
        <v>3.1</v>
      </c>
      <c r="V226" s="219">
        <v>288</v>
      </c>
      <c r="W226" s="219">
        <v>0.6</v>
      </c>
      <c r="X226" s="221">
        <v>0</v>
      </c>
      <c r="Y226" s="217"/>
    </row>
    <row r="227" spans="1:25" ht="12" customHeight="1">
      <c r="A227" s="213">
        <v>219</v>
      </c>
      <c r="B227" s="222" t="s">
        <v>368</v>
      </c>
      <c r="C227" s="219">
        <v>1.6</v>
      </c>
      <c r="D227" s="223"/>
      <c r="E227" s="219">
        <v>0</v>
      </c>
      <c r="F227" s="219">
        <v>1.6</v>
      </c>
      <c r="G227" s="223"/>
      <c r="H227" s="223"/>
      <c r="I227" s="223"/>
      <c r="J227" s="223"/>
      <c r="K227" s="223"/>
      <c r="L227" s="223"/>
      <c r="M227" s="223"/>
      <c r="N227" s="223">
        <v>0.8</v>
      </c>
      <c r="O227" s="223"/>
      <c r="P227" s="223"/>
      <c r="Q227" s="223"/>
      <c r="R227" s="223"/>
      <c r="S227" s="223"/>
      <c r="T227" s="223"/>
      <c r="U227" s="223">
        <v>0.8</v>
      </c>
      <c r="V227" s="219"/>
      <c r="W227" s="219"/>
      <c r="X227" s="221">
        <v>0</v>
      </c>
      <c r="Y227" s="217"/>
    </row>
    <row r="228" spans="1:25" ht="12" customHeight="1">
      <c r="A228" s="213">
        <v>220</v>
      </c>
      <c r="B228" s="218" t="s">
        <v>374</v>
      </c>
      <c r="C228" s="219">
        <v>25.299999999999997</v>
      </c>
      <c r="D228" s="223">
        <v>16.8</v>
      </c>
      <c r="E228" s="219">
        <v>0.2</v>
      </c>
      <c r="F228" s="219">
        <v>8.2999999999999989</v>
      </c>
      <c r="G228" s="223"/>
      <c r="H228" s="223"/>
      <c r="I228" s="223"/>
      <c r="J228" s="223"/>
      <c r="K228" s="223"/>
      <c r="L228" s="223"/>
      <c r="M228" s="223"/>
      <c r="N228" s="223"/>
      <c r="O228" s="223"/>
      <c r="P228" s="223"/>
      <c r="Q228" s="223"/>
      <c r="R228" s="223"/>
      <c r="S228" s="223"/>
      <c r="T228" s="223"/>
      <c r="U228" s="223">
        <v>0.1</v>
      </c>
      <c r="V228" s="219">
        <v>8.1999999999999993</v>
      </c>
      <c r="W228" s="219">
        <v>0</v>
      </c>
      <c r="X228" s="221">
        <v>0</v>
      </c>
      <c r="Y228" s="217"/>
    </row>
    <row r="229" spans="1:25" ht="12" customHeight="1">
      <c r="A229" s="213">
        <v>221</v>
      </c>
      <c r="B229" s="214" t="s">
        <v>78</v>
      </c>
      <c r="C229" s="224">
        <v>633.30000000000007</v>
      </c>
      <c r="D229" s="224">
        <v>172.9</v>
      </c>
      <c r="E229" s="224">
        <v>2.5999999999999996</v>
      </c>
      <c r="F229" s="224">
        <v>457.8</v>
      </c>
      <c r="G229" s="224">
        <v>0</v>
      </c>
      <c r="H229" s="224">
        <v>0.2</v>
      </c>
      <c r="I229" s="224">
        <v>1.6</v>
      </c>
      <c r="J229" s="224">
        <v>14.3</v>
      </c>
      <c r="K229" s="224">
        <v>0</v>
      </c>
      <c r="L229" s="224">
        <v>0.1</v>
      </c>
      <c r="M229" s="224">
        <v>34.6</v>
      </c>
      <c r="N229" s="224">
        <v>4</v>
      </c>
      <c r="O229" s="224">
        <v>0.2</v>
      </c>
      <c r="P229" s="224">
        <v>33.1</v>
      </c>
      <c r="Q229" s="224">
        <v>18.600000000000001</v>
      </c>
      <c r="R229" s="224">
        <v>1</v>
      </c>
      <c r="S229" s="224">
        <v>0.5</v>
      </c>
      <c r="T229" s="224">
        <v>0.4</v>
      </c>
      <c r="U229" s="224">
        <v>6</v>
      </c>
      <c r="V229" s="224">
        <v>341.9</v>
      </c>
      <c r="W229" s="224">
        <v>1.3</v>
      </c>
      <c r="X229" s="234">
        <v>0</v>
      </c>
      <c r="Y229" s="217"/>
    </row>
    <row r="230" spans="1:25" ht="12" customHeight="1">
      <c r="A230" s="213">
        <v>222</v>
      </c>
      <c r="B230" s="218" t="s">
        <v>367</v>
      </c>
      <c r="C230" s="219">
        <v>592.20000000000005</v>
      </c>
      <c r="D230" s="219">
        <v>151.80000000000001</v>
      </c>
      <c r="E230" s="219">
        <v>2.2999999999999998</v>
      </c>
      <c r="F230" s="219">
        <v>438.1</v>
      </c>
      <c r="G230" s="219">
        <v>0</v>
      </c>
      <c r="H230" s="219">
        <v>0.2</v>
      </c>
      <c r="I230" s="219">
        <v>1.6</v>
      </c>
      <c r="J230" s="219">
        <v>14.3</v>
      </c>
      <c r="K230" s="219">
        <v>0</v>
      </c>
      <c r="L230" s="219">
        <v>0.1</v>
      </c>
      <c r="M230" s="219">
        <v>34.6</v>
      </c>
      <c r="N230" s="219">
        <v>3.6</v>
      </c>
      <c r="O230" s="219">
        <v>0.2</v>
      </c>
      <c r="P230" s="219">
        <v>32.5</v>
      </c>
      <c r="Q230" s="219">
        <v>18.600000000000001</v>
      </c>
      <c r="R230" s="219">
        <v>1</v>
      </c>
      <c r="S230" s="219">
        <v>0.5</v>
      </c>
      <c r="T230" s="219">
        <v>0.4</v>
      </c>
      <c r="U230" s="219">
        <v>4.2</v>
      </c>
      <c r="V230" s="219">
        <v>325</v>
      </c>
      <c r="W230" s="219">
        <v>1.3</v>
      </c>
      <c r="X230" s="221">
        <v>0</v>
      </c>
      <c r="Y230" s="217"/>
    </row>
    <row r="231" spans="1:25" ht="12" customHeight="1">
      <c r="A231" s="213">
        <v>223</v>
      </c>
      <c r="B231" s="222" t="s">
        <v>368</v>
      </c>
      <c r="C231" s="219">
        <v>2.7</v>
      </c>
      <c r="D231" s="223"/>
      <c r="E231" s="219">
        <v>0</v>
      </c>
      <c r="F231" s="219">
        <v>2.7</v>
      </c>
      <c r="G231" s="223"/>
      <c r="H231" s="223"/>
      <c r="I231" s="223"/>
      <c r="J231" s="223"/>
      <c r="K231" s="223"/>
      <c r="L231" s="223"/>
      <c r="M231" s="223"/>
      <c r="N231" s="223">
        <v>0.4</v>
      </c>
      <c r="O231" s="223"/>
      <c r="P231" s="223">
        <v>0.6</v>
      </c>
      <c r="Q231" s="223"/>
      <c r="R231" s="223"/>
      <c r="S231" s="223"/>
      <c r="T231" s="223"/>
      <c r="U231" s="223">
        <v>1.7</v>
      </c>
      <c r="V231" s="219"/>
      <c r="W231" s="219"/>
      <c r="X231" s="221">
        <v>0</v>
      </c>
      <c r="Y231" s="217"/>
    </row>
    <row r="232" spans="1:25" ht="12" customHeight="1">
      <c r="A232" s="213">
        <v>224</v>
      </c>
      <c r="B232" s="218" t="s">
        <v>374</v>
      </c>
      <c r="C232" s="219">
        <v>38.400000000000006</v>
      </c>
      <c r="D232" s="223">
        <v>21.1</v>
      </c>
      <c r="E232" s="219">
        <v>0.3</v>
      </c>
      <c r="F232" s="219">
        <v>17</v>
      </c>
      <c r="G232" s="223"/>
      <c r="H232" s="223"/>
      <c r="I232" s="223"/>
      <c r="J232" s="223"/>
      <c r="K232" s="223"/>
      <c r="L232" s="223"/>
      <c r="M232" s="223"/>
      <c r="N232" s="223"/>
      <c r="O232" s="223"/>
      <c r="P232" s="223"/>
      <c r="Q232" s="223"/>
      <c r="R232" s="223"/>
      <c r="S232" s="223"/>
      <c r="T232" s="223"/>
      <c r="U232" s="223">
        <v>0.1</v>
      </c>
      <c r="V232" s="219">
        <v>16.899999999999999</v>
      </c>
      <c r="W232" s="219">
        <v>0</v>
      </c>
      <c r="X232" s="221">
        <v>0</v>
      </c>
      <c r="Y232" s="217"/>
    </row>
    <row r="233" spans="1:25" ht="12" customHeight="1">
      <c r="A233" s="213">
        <v>225</v>
      </c>
      <c r="B233" s="214" t="s">
        <v>79</v>
      </c>
      <c r="C233" s="224">
        <v>405.7</v>
      </c>
      <c r="D233" s="224">
        <v>155.70000000000002</v>
      </c>
      <c r="E233" s="224">
        <v>2.4</v>
      </c>
      <c r="F233" s="224">
        <v>247.6</v>
      </c>
      <c r="G233" s="224">
        <v>0</v>
      </c>
      <c r="H233" s="224">
        <v>0.1</v>
      </c>
      <c r="I233" s="224">
        <v>1.6</v>
      </c>
      <c r="J233" s="224">
        <v>17.399999999999999</v>
      </c>
      <c r="K233" s="224">
        <v>0</v>
      </c>
      <c r="L233" s="224">
        <v>0.1</v>
      </c>
      <c r="M233" s="224">
        <v>37</v>
      </c>
      <c r="N233" s="224">
        <v>2.4</v>
      </c>
      <c r="O233" s="224">
        <v>0.2</v>
      </c>
      <c r="P233" s="224">
        <v>12.6</v>
      </c>
      <c r="Q233" s="224">
        <v>4.5</v>
      </c>
      <c r="R233" s="224">
        <v>0.2</v>
      </c>
      <c r="S233" s="224">
        <v>0.2</v>
      </c>
      <c r="T233" s="224">
        <v>0.3</v>
      </c>
      <c r="U233" s="224">
        <v>6.5</v>
      </c>
      <c r="V233" s="224">
        <v>163.80000000000001</v>
      </c>
      <c r="W233" s="224">
        <v>0.7</v>
      </c>
      <c r="X233" s="234">
        <v>0</v>
      </c>
      <c r="Y233" s="217"/>
    </row>
    <row r="234" spans="1:25" ht="12" customHeight="1">
      <c r="A234" s="213">
        <v>226</v>
      </c>
      <c r="B234" s="218" t="s">
        <v>367</v>
      </c>
      <c r="C234" s="219">
        <v>372.2</v>
      </c>
      <c r="D234" s="219">
        <v>137.4</v>
      </c>
      <c r="E234" s="219">
        <v>2.1</v>
      </c>
      <c r="F234" s="219">
        <v>232.7</v>
      </c>
      <c r="G234" s="219">
        <v>0</v>
      </c>
      <c r="H234" s="219">
        <v>0.1</v>
      </c>
      <c r="I234" s="219">
        <v>1.6</v>
      </c>
      <c r="J234" s="219">
        <v>15.4</v>
      </c>
      <c r="K234" s="219">
        <v>0</v>
      </c>
      <c r="L234" s="219">
        <v>0.1</v>
      </c>
      <c r="M234" s="219">
        <v>37</v>
      </c>
      <c r="N234" s="219">
        <v>2.4</v>
      </c>
      <c r="O234" s="219">
        <v>0.2</v>
      </c>
      <c r="P234" s="219">
        <v>12.6</v>
      </c>
      <c r="Q234" s="219">
        <v>4.5</v>
      </c>
      <c r="R234" s="219">
        <v>0.2</v>
      </c>
      <c r="S234" s="219">
        <v>0.2</v>
      </c>
      <c r="T234" s="219">
        <v>0.3</v>
      </c>
      <c r="U234" s="219">
        <v>3.4</v>
      </c>
      <c r="V234" s="219">
        <v>154</v>
      </c>
      <c r="W234" s="219">
        <v>0.7</v>
      </c>
      <c r="X234" s="221">
        <v>0</v>
      </c>
      <c r="Y234" s="217"/>
    </row>
    <row r="235" spans="1:25" ht="12" customHeight="1">
      <c r="A235" s="213">
        <v>227</v>
      </c>
      <c r="B235" s="222" t="s">
        <v>368</v>
      </c>
      <c r="C235" s="219">
        <v>5</v>
      </c>
      <c r="D235" s="236"/>
      <c r="E235" s="219">
        <v>0</v>
      </c>
      <c r="F235" s="219">
        <v>5</v>
      </c>
      <c r="G235" s="236"/>
      <c r="H235" s="236"/>
      <c r="I235" s="225"/>
      <c r="J235" s="225">
        <v>2</v>
      </c>
      <c r="K235" s="225"/>
      <c r="L235" s="225"/>
      <c r="M235" s="225"/>
      <c r="N235" s="225"/>
      <c r="O235" s="225"/>
      <c r="P235" s="225"/>
      <c r="Q235" s="225"/>
      <c r="R235" s="225"/>
      <c r="S235" s="225"/>
      <c r="T235" s="225"/>
      <c r="U235" s="225">
        <v>3</v>
      </c>
      <c r="V235" s="219"/>
      <c r="W235" s="219"/>
      <c r="X235" s="221"/>
      <c r="Y235" s="217"/>
    </row>
    <row r="236" spans="1:25" ht="12" customHeight="1">
      <c r="A236" s="213">
        <v>228</v>
      </c>
      <c r="B236" s="218" t="s">
        <v>374</v>
      </c>
      <c r="C236" s="219">
        <v>28.5</v>
      </c>
      <c r="D236" s="225">
        <v>18.3</v>
      </c>
      <c r="E236" s="219">
        <v>0.3</v>
      </c>
      <c r="F236" s="219">
        <v>9.9</v>
      </c>
      <c r="G236" s="236"/>
      <c r="H236" s="236"/>
      <c r="I236" s="225"/>
      <c r="J236" s="225"/>
      <c r="K236" s="225"/>
      <c r="L236" s="225"/>
      <c r="M236" s="225"/>
      <c r="N236" s="225"/>
      <c r="O236" s="225"/>
      <c r="P236" s="225"/>
      <c r="Q236" s="225"/>
      <c r="R236" s="225"/>
      <c r="S236" s="225"/>
      <c r="T236" s="225"/>
      <c r="U236" s="225">
        <v>0.1</v>
      </c>
      <c r="V236" s="219">
        <v>9.8000000000000007</v>
      </c>
      <c r="W236" s="219">
        <v>0</v>
      </c>
      <c r="X236" s="221">
        <v>0</v>
      </c>
      <c r="Y236" s="217"/>
    </row>
    <row r="237" spans="1:25" ht="12" customHeight="1">
      <c r="A237" s="213">
        <v>229</v>
      </c>
      <c r="B237" s="214" t="s">
        <v>80</v>
      </c>
      <c r="C237" s="224">
        <v>733.4</v>
      </c>
      <c r="D237" s="224">
        <v>282.79999999999995</v>
      </c>
      <c r="E237" s="224">
        <v>4.3</v>
      </c>
      <c r="F237" s="224">
        <v>446.3</v>
      </c>
      <c r="G237" s="224">
        <v>0</v>
      </c>
      <c r="H237" s="224">
        <v>0.2</v>
      </c>
      <c r="I237" s="224">
        <v>1.6</v>
      </c>
      <c r="J237" s="224">
        <v>15.9</v>
      </c>
      <c r="K237" s="224">
        <v>0</v>
      </c>
      <c r="L237" s="224">
        <v>0.1</v>
      </c>
      <c r="M237" s="224">
        <v>61.4</v>
      </c>
      <c r="N237" s="224">
        <v>4.5999999999999996</v>
      </c>
      <c r="O237" s="224">
        <v>0.4</v>
      </c>
      <c r="P237" s="224">
        <v>78.599999999999994</v>
      </c>
      <c r="Q237" s="224">
        <v>31.2</v>
      </c>
      <c r="R237" s="224">
        <v>20.3</v>
      </c>
      <c r="S237" s="224">
        <v>0.4</v>
      </c>
      <c r="T237" s="224">
        <v>0.4</v>
      </c>
      <c r="U237" s="224">
        <v>6.7</v>
      </c>
      <c r="V237" s="224">
        <v>223.2</v>
      </c>
      <c r="W237" s="224">
        <v>1.3</v>
      </c>
      <c r="X237" s="234">
        <v>0</v>
      </c>
      <c r="Y237" s="217"/>
    </row>
    <row r="238" spans="1:25" ht="12" customHeight="1">
      <c r="A238" s="213">
        <v>230</v>
      </c>
      <c r="B238" s="218" t="s">
        <v>367</v>
      </c>
      <c r="C238" s="219">
        <v>687.9</v>
      </c>
      <c r="D238" s="219">
        <v>257.89999999999998</v>
      </c>
      <c r="E238" s="219">
        <v>3.9</v>
      </c>
      <c r="F238" s="219">
        <v>426.1</v>
      </c>
      <c r="G238" s="219">
        <v>0</v>
      </c>
      <c r="H238" s="219">
        <v>0.2</v>
      </c>
      <c r="I238" s="219">
        <v>1.6</v>
      </c>
      <c r="J238" s="219">
        <v>15.9</v>
      </c>
      <c r="K238" s="219">
        <v>0</v>
      </c>
      <c r="L238" s="219">
        <v>0.1</v>
      </c>
      <c r="M238" s="219">
        <v>61.4</v>
      </c>
      <c r="N238" s="219">
        <v>4.5999999999999996</v>
      </c>
      <c r="O238" s="219">
        <v>0.4</v>
      </c>
      <c r="P238" s="219">
        <v>78.599999999999994</v>
      </c>
      <c r="Q238" s="219">
        <v>30.7</v>
      </c>
      <c r="R238" s="219">
        <v>20.3</v>
      </c>
      <c r="S238" s="219">
        <v>0.4</v>
      </c>
      <c r="T238" s="219">
        <v>0.4</v>
      </c>
      <c r="U238" s="219">
        <v>6.2</v>
      </c>
      <c r="V238" s="219">
        <v>204</v>
      </c>
      <c r="W238" s="219">
        <v>1.3</v>
      </c>
      <c r="X238" s="221">
        <v>0</v>
      </c>
      <c r="Y238" s="217"/>
    </row>
    <row r="239" spans="1:25" ht="12" customHeight="1">
      <c r="A239" s="213">
        <v>231</v>
      </c>
      <c r="B239" s="222" t="s">
        <v>368</v>
      </c>
      <c r="C239" s="219">
        <v>0.8</v>
      </c>
      <c r="D239" s="236"/>
      <c r="E239" s="219">
        <v>0</v>
      </c>
      <c r="F239" s="219">
        <v>0.8</v>
      </c>
      <c r="G239" s="236"/>
      <c r="H239" s="236"/>
      <c r="I239" s="225"/>
      <c r="J239" s="225"/>
      <c r="K239" s="225"/>
      <c r="L239" s="225"/>
      <c r="M239" s="225"/>
      <c r="N239" s="225"/>
      <c r="O239" s="225"/>
      <c r="P239" s="225"/>
      <c r="Q239" s="225">
        <v>0.5</v>
      </c>
      <c r="R239" s="225"/>
      <c r="S239" s="225"/>
      <c r="T239" s="225"/>
      <c r="U239" s="225">
        <v>0.3</v>
      </c>
      <c r="V239" s="219"/>
      <c r="W239" s="219"/>
      <c r="X239" s="221">
        <v>0</v>
      </c>
      <c r="Y239" s="217"/>
    </row>
    <row r="240" spans="1:25" ht="12" customHeight="1">
      <c r="A240" s="213">
        <v>232</v>
      </c>
      <c r="B240" s="218" t="s">
        <v>374</v>
      </c>
      <c r="C240" s="219">
        <v>44.699999999999996</v>
      </c>
      <c r="D240" s="225">
        <v>24.9</v>
      </c>
      <c r="E240" s="219">
        <v>0.4</v>
      </c>
      <c r="F240" s="219">
        <v>19.399999999999999</v>
      </c>
      <c r="G240" s="236"/>
      <c r="H240" s="236"/>
      <c r="I240" s="225"/>
      <c r="J240" s="225"/>
      <c r="K240" s="225"/>
      <c r="L240" s="225"/>
      <c r="M240" s="225"/>
      <c r="N240" s="225"/>
      <c r="O240" s="225"/>
      <c r="P240" s="225"/>
      <c r="Q240" s="225"/>
      <c r="R240" s="225"/>
      <c r="S240" s="225"/>
      <c r="T240" s="225"/>
      <c r="U240" s="225">
        <v>0.2</v>
      </c>
      <c r="V240" s="219">
        <v>19.2</v>
      </c>
      <c r="W240" s="219">
        <v>0</v>
      </c>
      <c r="X240" s="221">
        <v>0</v>
      </c>
      <c r="Y240" s="217"/>
    </row>
    <row r="241" spans="1:25" s="182" customFormat="1" ht="23.4">
      <c r="A241" s="213">
        <v>233</v>
      </c>
      <c r="B241" s="253" t="s">
        <v>379</v>
      </c>
      <c r="C241" s="236">
        <v>21359.100000000002</v>
      </c>
      <c r="D241" s="236">
        <v>6038.2000000000007</v>
      </c>
      <c r="E241" s="236">
        <v>92.8</v>
      </c>
      <c r="F241" s="236">
        <v>15228.1</v>
      </c>
      <c r="G241" s="236">
        <v>0</v>
      </c>
      <c r="H241" s="236">
        <v>3.5</v>
      </c>
      <c r="I241" s="236">
        <v>42.9</v>
      </c>
      <c r="J241" s="236">
        <v>372.6</v>
      </c>
      <c r="K241" s="236">
        <v>5.5</v>
      </c>
      <c r="L241" s="236">
        <v>13</v>
      </c>
      <c r="M241" s="236">
        <v>2922.1</v>
      </c>
      <c r="N241" s="236">
        <v>529.1</v>
      </c>
      <c r="O241" s="236">
        <v>17.600000000000001</v>
      </c>
      <c r="P241" s="236">
        <v>390.3</v>
      </c>
      <c r="Q241" s="236">
        <v>307.3</v>
      </c>
      <c r="R241" s="236">
        <v>29.599999999999998</v>
      </c>
      <c r="S241" s="236">
        <v>8.9</v>
      </c>
      <c r="T241" s="236">
        <v>171.2</v>
      </c>
      <c r="U241" s="236">
        <v>3040.7</v>
      </c>
      <c r="V241" s="236">
        <v>7154.7</v>
      </c>
      <c r="W241" s="236">
        <v>57.599999999999994</v>
      </c>
      <c r="X241" s="254">
        <v>161.5</v>
      </c>
      <c r="Y241" s="217"/>
    </row>
    <row r="242" spans="1:25" s="182" customFormat="1">
      <c r="A242" s="213">
        <v>234</v>
      </c>
      <c r="B242" s="235" t="s">
        <v>367</v>
      </c>
      <c r="C242" s="236">
        <v>18591.7</v>
      </c>
      <c r="D242" s="236">
        <v>5419.7000000000007</v>
      </c>
      <c r="E242" s="236">
        <v>83.6</v>
      </c>
      <c r="F242" s="236">
        <v>13088.4</v>
      </c>
      <c r="G242" s="236">
        <v>0</v>
      </c>
      <c r="H242" s="236">
        <v>3.5</v>
      </c>
      <c r="I242" s="236">
        <v>42</v>
      </c>
      <c r="J242" s="236">
        <v>368.1</v>
      </c>
      <c r="K242" s="236">
        <v>5.5</v>
      </c>
      <c r="L242" s="236">
        <v>12.9</v>
      </c>
      <c r="M242" s="236">
        <v>2921.6</v>
      </c>
      <c r="N242" s="236">
        <v>492.1</v>
      </c>
      <c r="O242" s="236">
        <v>16.100000000000001</v>
      </c>
      <c r="P242" s="236">
        <v>370.9</v>
      </c>
      <c r="Q242" s="236">
        <v>286.8</v>
      </c>
      <c r="R242" s="236">
        <v>27.4</v>
      </c>
      <c r="S242" s="236">
        <v>8.8000000000000007</v>
      </c>
      <c r="T242" s="236">
        <v>165</v>
      </c>
      <c r="U242" s="236">
        <v>2300.9</v>
      </c>
      <c r="V242" s="236">
        <v>5850</v>
      </c>
      <c r="W242" s="236">
        <v>55.3</v>
      </c>
      <c r="X242" s="254">
        <v>161.5</v>
      </c>
      <c r="Y242" s="217"/>
    </row>
    <row r="243" spans="1:25" s="182" customFormat="1" ht="21.6" customHeight="1">
      <c r="A243" s="213">
        <v>235</v>
      </c>
      <c r="B243" s="235" t="s">
        <v>368</v>
      </c>
      <c r="C243" s="236">
        <v>92.7</v>
      </c>
      <c r="D243" s="236">
        <v>0</v>
      </c>
      <c r="E243" s="236">
        <v>0</v>
      </c>
      <c r="F243" s="236">
        <v>92.7</v>
      </c>
      <c r="G243" s="236">
        <v>0</v>
      </c>
      <c r="H243" s="236">
        <v>0</v>
      </c>
      <c r="I243" s="236">
        <v>0.8</v>
      </c>
      <c r="J243" s="236">
        <v>4.5</v>
      </c>
      <c r="K243" s="236">
        <v>0</v>
      </c>
      <c r="L243" s="236">
        <v>0</v>
      </c>
      <c r="M243" s="236">
        <v>0.5</v>
      </c>
      <c r="N243" s="236">
        <v>5</v>
      </c>
      <c r="O243" s="236">
        <v>1.2</v>
      </c>
      <c r="P243" s="236">
        <v>13.3</v>
      </c>
      <c r="Q243" s="236">
        <v>14.6</v>
      </c>
      <c r="R243" s="236">
        <v>1.2999999999999998</v>
      </c>
      <c r="S243" s="236">
        <v>0.1</v>
      </c>
      <c r="T243" s="236">
        <v>1.2</v>
      </c>
      <c r="U243" s="236">
        <v>50.20000000000001</v>
      </c>
      <c r="V243" s="236">
        <v>0</v>
      </c>
      <c r="W243" s="236">
        <v>0</v>
      </c>
      <c r="X243" s="254">
        <v>0</v>
      </c>
      <c r="Y243" s="217"/>
    </row>
    <row r="244" spans="1:25" s="182" customFormat="1">
      <c r="A244" s="213">
        <v>236</v>
      </c>
      <c r="B244" s="214" t="s">
        <v>374</v>
      </c>
      <c r="C244" s="236">
        <v>2674.7</v>
      </c>
      <c r="D244" s="236">
        <v>618.5</v>
      </c>
      <c r="E244" s="236">
        <v>9.1999999999999993</v>
      </c>
      <c r="F244" s="236">
        <v>2047.0000000000002</v>
      </c>
      <c r="G244" s="236">
        <v>0</v>
      </c>
      <c r="H244" s="236">
        <v>0</v>
      </c>
      <c r="I244" s="236">
        <v>0.1</v>
      </c>
      <c r="J244" s="236">
        <v>0</v>
      </c>
      <c r="K244" s="236">
        <v>0</v>
      </c>
      <c r="L244" s="236">
        <v>0.1</v>
      </c>
      <c r="M244" s="236">
        <v>0</v>
      </c>
      <c r="N244" s="236">
        <v>32</v>
      </c>
      <c r="O244" s="236">
        <v>0.3</v>
      </c>
      <c r="P244" s="236">
        <v>6.1</v>
      </c>
      <c r="Q244" s="236">
        <v>5.9</v>
      </c>
      <c r="R244" s="236">
        <v>0.9</v>
      </c>
      <c r="S244" s="236">
        <v>0</v>
      </c>
      <c r="T244" s="236">
        <v>5</v>
      </c>
      <c r="U244" s="236">
        <v>689.6</v>
      </c>
      <c r="V244" s="236">
        <v>1304.7</v>
      </c>
      <c r="W244" s="236">
        <v>2.2999999999999998</v>
      </c>
      <c r="X244" s="254"/>
      <c r="Y244" s="217"/>
    </row>
    <row r="245" spans="1:25" s="182" customFormat="1">
      <c r="A245" s="213">
        <v>237</v>
      </c>
      <c r="B245" s="255" t="str">
        <f>+[1]kriterijai!B91</f>
        <v xml:space="preserve"> Švietimo ir ugdymo programos (01) </v>
      </c>
      <c r="C245" s="225">
        <v>0</v>
      </c>
      <c r="D245" s="236"/>
      <c r="E245" s="236"/>
      <c r="F245" s="236"/>
      <c r="G245" s="236"/>
      <c r="H245" s="236"/>
      <c r="I245" s="236"/>
      <c r="J245" s="236"/>
      <c r="K245" s="236"/>
      <c r="L245" s="236"/>
      <c r="M245" s="236"/>
      <c r="N245" s="236"/>
      <c r="O245" s="236"/>
      <c r="P245" s="236"/>
      <c r="Q245" s="236"/>
      <c r="R245" s="236"/>
      <c r="S245" s="236"/>
      <c r="T245" s="236"/>
      <c r="U245" s="236"/>
      <c r="V245" s="236"/>
      <c r="W245" s="236"/>
      <c r="X245" s="254"/>
      <c r="Y245" s="217"/>
    </row>
    <row r="246" spans="1:25" ht="35.4" customHeight="1">
      <c r="A246" s="213">
        <v>238</v>
      </c>
      <c r="B246" s="256" t="s">
        <v>327</v>
      </c>
      <c r="C246" s="225">
        <v>50</v>
      </c>
      <c r="D246" s="231"/>
      <c r="E246" s="231"/>
      <c r="F246" s="231">
        <v>50</v>
      </c>
      <c r="G246" s="231"/>
      <c r="H246" s="231"/>
      <c r="I246" s="231"/>
      <c r="J246" s="231"/>
      <c r="K246" s="231"/>
      <c r="L246" s="231"/>
      <c r="M246" s="231"/>
      <c r="N246" s="231"/>
      <c r="O246" s="231"/>
      <c r="P246" s="231"/>
      <c r="Q246" s="231"/>
      <c r="R246" s="231"/>
      <c r="S246" s="231"/>
      <c r="T246" s="231"/>
      <c r="U246" s="231">
        <v>50</v>
      </c>
      <c r="V246" s="231"/>
      <c r="W246" s="231"/>
      <c r="X246" s="257"/>
      <c r="Y246" s="217"/>
    </row>
    <row r="247" spans="1:25" ht="28.5" customHeight="1">
      <c r="A247" s="213">
        <v>239</v>
      </c>
      <c r="B247" s="256" t="str">
        <f>+[1]kriterijai!B93</f>
        <v>Įgyvendinti  mokytojų ir pagalbos mokiniui specialistų  motyvacijos programą</v>
      </c>
      <c r="C247" s="225">
        <v>95</v>
      </c>
      <c r="D247" s="231"/>
      <c r="E247" s="231"/>
      <c r="F247" s="231">
        <v>95</v>
      </c>
      <c r="G247" s="231"/>
      <c r="H247" s="231"/>
      <c r="I247" s="231"/>
      <c r="J247" s="231"/>
      <c r="K247" s="231"/>
      <c r="L247" s="231"/>
      <c r="M247" s="231"/>
      <c r="N247" s="231"/>
      <c r="O247" s="231"/>
      <c r="P247" s="231"/>
      <c r="Q247" s="231"/>
      <c r="R247" s="231"/>
      <c r="S247" s="231"/>
      <c r="T247" s="231"/>
      <c r="U247" s="231">
        <v>95</v>
      </c>
      <c r="V247" s="231"/>
      <c r="W247" s="231"/>
      <c r="X247" s="257"/>
      <c r="Y247" s="217"/>
    </row>
    <row r="248" spans="1:25" ht="26.4" customHeight="1">
      <c r="A248" s="213">
        <v>240</v>
      </c>
      <c r="B248" s="256" t="str">
        <f>+[1]mazinimas!B94</f>
        <v>Vykdyti socialinio - emocinio ugdymo programas</v>
      </c>
      <c r="C248" s="225">
        <v>30.2</v>
      </c>
      <c r="D248" s="231"/>
      <c r="E248" s="231"/>
      <c r="F248" s="231">
        <v>30.2</v>
      </c>
      <c r="G248" s="231"/>
      <c r="H248" s="231"/>
      <c r="I248" s="231"/>
      <c r="J248" s="231"/>
      <c r="K248" s="231"/>
      <c r="L248" s="231"/>
      <c r="M248" s="231"/>
      <c r="N248" s="231"/>
      <c r="O248" s="231"/>
      <c r="P248" s="231"/>
      <c r="Q248" s="231"/>
      <c r="R248" s="231"/>
      <c r="S248" s="231"/>
      <c r="T248" s="231"/>
      <c r="U248" s="231">
        <v>30.2</v>
      </c>
      <c r="V248" s="231"/>
      <c r="W248" s="231"/>
      <c r="X248" s="257"/>
      <c r="Y248" s="217"/>
    </row>
    <row r="249" spans="1:25" ht="16.2" customHeight="1">
      <c r="A249" s="213">
        <v>241</v>
      </c>
      <c r="B249" s="256" t="str">
        <f>+[1]kriterijai!B95</f>
        <v>Skatinti savivaldybės  gabius mokinius</v>
      </c>
      <c r="C249" s="225">
        <v>17</v>
      </c>
      <c r="D249" s="231"/>
      <c r="E249" s="231"/>
      <c r="F249" s="231">
        <v>17</v>
      </c>
      <c r="G249" s="231"/>
      <c r="H249" s="231"/>
      <c r="I249" s="231"/>
      <c r="J249" s="231"/>
      <c r="K249" s="231"/>
      <c r="L249" s="231"/>
      <c r="M249" s="231"/>
      <c r="N249" s="231"/>
      <c r="O249" s="231"/>
      <c r="P249" s="231"/>
      <c r="Q249" s="231"/>
      <c r="R249" s="231"/>
      <c r="S249" s="231"/>
      <c r="T249" s="231"/>
      <c r="U249" s="231">
        <v>17</v>
      </c>
      <c r="V249" s="231"/>
      <c r="W249" s="231"/>
      <c r="X249" s="257"/>
      <c r="Y249" s="217"/>
    </row>
    <row r="250" spans="1:25" ht="17.399999999999999" customHeight="1">
      <c r="A250" s="213">
        <v>242</v>
      </c>
      <c r="B250" s="255" t="str">
        <f>+[1]kriterijai!B96</f>
        <v>Sveikatos apsaugos  programos (02)</v>
      </c>
      <c r="C250" s="225">
        <v>0</v>
      </c>
      <c r="D250" s="231"/>
      <c r="E250" s="231"/>
      <c r="F250" s="231">
        <v>0</v>
      </c>
      <c r="G250" s="231"/>
      <c r="H250" s="231"/>
      <c r="I250" s="231"/>
      <c r="J250" s="231"/>
      <c r="K250" s="231"/>
      <c r="L250" s="231"/>
      <c r="M250" s="231"/>
      <c r="N250" s="231"/>
      <c r="O250" s="231"/>
      <c r="P250" s="231"/>
      <c r="Q250" s="231"/>
      <c r="R250" s="231"/>
      <c r="S250" s="231"/>
      <c r="T250" s="231"/>
      <c r="U250" s="231">
        <v>0</v>
      </c>
      <c r="V250" s="231"/>
      <c r="W250" s="231"/>
      <c r="X250" s="257"/>
      <c r="Y250" s="217"/>
    </row>
    <row r="251" spans="1:25" ht="50.4" customHeight="1">
      <c r="A251" s="213">
        <v>243</v>
      </c>
      <c r="B251" s="256" t="s">
        <v>380</v>
      </c>
      <c r="C251" s="225">
        <v>20</v>
      </c>
      <c r="D251" s="231"/>
      <c r="E251" s="231"/>
      <c r="F251" s="231">
        <v>20</v>
      </c>
      <c r="G251" s="231"/>
      <c r="H251" s="231"/>
      <c r="I251" s="231"/>
      <c r="J251" s="231"/>
      <c r="K251" s="231"/>
      <c r="L251" s="231"/>
      <c r="M251" s="231"/>
      <c r="N251" s="231"/>
      <c r="O251" s="231"/>
      <c r="P251" s="231"/>
      <c r="Q251" s="231"/>
      <c r="R251" s="231"/>
      <c r="S251" s="231"/>
      <c r="T251" s="231"/>
      <c r="U251" s="231">
        <v>20</v>
      </c>
      <c r="V251" s="231"/>
      <c r="W251" s="231"/>
      <c r="X251" s="257"/>
      <c r="Y251" s="217"/>
    </row>
    <row r="252" spans="1:25" ht="40.200000000000003" customHeight="1">
      <c r="A252" s="213">
        <v>244</v>
      </c>
      <c r="B252" s="256" t="str">
        <f>+[1]kriterijai!B98</f>
        <v>Aprūpinti ikimokyklinio ugdymo įstaigų sveikatos kabinetus metodinėmis priemonėmis</v>
      </c>
      <c r="C252" s="225">
        <v>16</v>
      </c>
      <c r="D252" s="231"/>
      <c r="E252" s="231"/>
      <c r="F252" s="231">
        <v>16</v>
      </c>
      <c r="G252" s="231"/>
      <c r="H252" s="231"/>
      <c r="I252" s="231"/>
      <c r="J252" s="231"/>
      <c r="K252" s="231"/>
      <c r="L252" s="231"/>
      <c r="M252" s="231"/>
      <c r="N252" s="231"/>
      <c r="O252" s="231"/>
      <c r="P252" s="231"/>
      <c r="Q252" s="231"/>
      <c r="R252" s="231"/>
      <c r="S252" s="231"/>
      <c r="T252" s="231"/>
      <c r="U252" s="231">
        <v>16</v>
      </c>
      <c r="V252" s="231"/>
      <c r="W252" s="231"/>
      <c r="X252" s="257"/>
      <c r="Y252" s="217"/>
    </row>
    <row r="253" spans="1:25" ht="46.5" customHeight="1">
      <c r="A253" s="213">
        <v>245</v>
      </c>
      <c r="B253" s="256" t="str">
        <f>+[1]kriterijai!B99</f>
        <v>Vykdyti pirminės asmens sveikatos priežiūros paslaugų prieinamumo ir kokybės užtikrinimo Kėdainių rajono kaimiškųjų vietovių gyventojams programą</v>
      </c>
      <c r="C253" s="225">
        <v>65</v>
      </c>
      <c r="D253" s="231"/>
      <c r="E253" s="231"/>
      <c r="F253" s="231">
        <v>65</v>
      </c>
      <c r="G253" s="231"/>
      <c r="H253" s="231"/>
      <c r="I253" s="231"/>
      <c r="J253" s="231"/>
      <c r="K253" s="231"/>
      <c r="L253" s="231"/>
      <c r="M253" s="231"/>
      <c r="N253" s="231"/>
      <c r="O253" s="231"/>
      <c r="P253" s="231"/>
      <c r="Q253" s="231"/>
      <c r="R253" s="231"/>
      <c r="S253" s="231"/>
      <c r="T253" s="231"/>
      <c r="U253" s="231">
        <v>65</v>
      </c>
      <c r="V253" s="231"/>
      <c r="W253" s="231"/>
      <c r="X253" s="257"/>
      <c r="Y253" s="217"/>
    </row>
    <row r="254" spans="1:25" ht="37.200000000000003" customHeight="1">
      <c r="A254" s="213">
        <v>246</v>
      </c>
      <c r="B254" s="256" t="str">
        <f>+[1]kriterijai!B100</f>
        <v>Vykdyti endoskopinių paslaugų prieinamumo ir kokybės gerinimo Kėdainių rajono savivaldybėje  programą</v>
      </c>
      <c r="C254" s="225">
        <v>21.1</v>
      </c>
      <c r="D254" s="231"/>
      <c r="E254" s="231"/>
      <c r="F254" s="231">
        <v>21.1</v>
      </c>
      <c r="G254" s="231"/>
      <c r="H254" s="231"/>
      <c r="I254" s="231"/>
      <c r="J254" s="231"/>
      <c r="K254" s="231"/>
      <c r="L254" s="231"/>
      <c r="M254" s="231"/>
      <c r="N254" s="231"/>
      <c r="O254" s="231"/>
      <c r="P254" s="231"/>
      <c r="Q254" s="231"/>
      <c r="R254" s="231"/>
      <c r="S254" s="231"/>
      <c r="T254" s="231"/>
      <c r="U254" s="231">
        <v>21.1</v>
      </c>
      <c r="V254" s="231"/>
      <c r="W254" s="231"/>
      <c r="X254" s="257"/>
      <c r="Y254" s="217"/>
    </row>
    <row r="255" spans="1:25" ht="50.4" customHeight="1">
      <c r="A255" s="213">
        <v>247</v>
      </c>
      <c r="B255" s="256" t="str">
        <f>+[1]kriterijai!B101</f>
        <v>Vykdyti ambulatorinės akušerinės ir ginekologinės pagalbos kokybės gerinimo Kėdainių rajono savivaldybės moterims 2019-2024 m. programą</v>
      </c>
      <c r="C255" s="225">
        <v>7</v>
      </c>
      <c r="D255" s="231"/>
      <c r="E255" s="231"/>
      <c r="F255" s="231">
        <v>7</v>
      </c>
      <c r="G255" s="231"/>
      <c r="H255" s="231"/>
      <c r="I255" s="231"/>
      <c r="J255" s="231"/>
      <c r="K255" s="231"/>
      <c r="L255" s="231"/>
      <c r="M255" s="231"/>
      <c r="N255" s="231"/>
      <c r="O255" s="231"/>
      <c r="P255" s="231"/>
      <c r="Q255" s="231"/>
      <c r="R255" s="231"/>
      <c r="S255" s="231"/>
      <c r="T255" s="231"/>
      <c r="U255" s="231">
        <v>7</v>
      </c>
      <c r="V255" s="231"/>
      <c r="W255" s="231"/>
      <c r="X255" s="257"/>
      <c r="Y255" s="217"/>
    </row>
    <row r="256" spans="1:25" ht="39.6" customHeight="1">
      <c r="A256" s="213">
        <v>248</v>
      </c>
      <c r="B256" s="256" t="str">
        <f>+[1]kriterijai!B102</f>
        <v xml:space="preserve">Vykdyti Kėdainių rajono tuberkuliozės prevencijos, ankstyvosios diagnostikos, gydymo ir kontrolės  programą </v>
      </c>
      <c r="C256" s="225">
        <v>1.8</v>
      </c>
      <c r="D256" s="231"/>
      <c r="E256" s="231"/>
      <c r="F256" s="231">
        <v>1.8</v>
      </c>
      <c r="G256" s="231"/>
      <c r="H256" s="231"/>
      <c r="I256" s="231"/>
      <c r="J256" s="231"/>
      <c r="K256" s="231"/>
      <c r="L256" s="231"/>
      <c r="M256" s="231"/>
      <c r="N256" s="231"/>
      <c r="O256" s="231"/>
      <c r="P256" s="231"/>
      <c r="Q256" s="231"/>
      <c r="R256" s="231"/>
      <c r="S256" s="231"/>
      <c r="T256" s="231"/>
      <c r="U256" s="231">
        <v>1.8</v>
      </c>
      <c r="V256" s="231"/>
      <c r="W256" s="231"/>
      <c r="X256" s="257"/>
      <c r="Y256" s="217"/>
    </row>
    <row r="257" spans="1:25" ht="63" customHeight="1">
      <c r="A257" s="213">
        <v>249</v>
      </c>
      <c r="B257" s="256" t="s">
        <v>339</v>
      </c>
      <c r="C257" s="225">
        <v>15</v>
      </c>
      <c r="D257" s="231"/>
      <c r="E257" s="231"/>
      <c r="F257" s="231">
        <v>15</v>
      </c>
      <c r="G257" s="231"/>
      <c r="H257" s="231"/>
      <c r="I257" s="231"/>
      <c r="J257" s="231"/>
      <c r="K257" s="231"/>
      <c r="L257" s="231"/>
      <c r="M257" s="231"/>
      <c r="N257" s="231"/>
      <c r="O257" s="231"/>
      <c r="P257" s="231"/>
      <c r="Q257" s="231"/>
      <c r="R257" s="231"/>
      <c r="S257" s="231"/>
      <c r="T257" s="231"/>
      <c r="U257" s="231">
        <v>15</v>
      </c>
      <c r="V257" s="231"/>
      <c r="W257" s="231"/>
      <c r="X257" s="257"/>
      <c r="Y257" s="217"/>
    </row>
    <row r="258" spans="1:25" ht="39" customHeight="1">
      <c r="A258" s="213">
        <v>250</v>
      </c>
      <c r="B258" s="256" t="str">
        <f>+[1]kriterijai!B104</f>
        <v>Vykdyti mamografijos paslaugų tęstinumo, kokybės gerinimo Kėdainių rajono savivaldybėje 2020-2025 m. programą</v>
      </c>
      <c r="C258" s="225">
        <v>19.100000000000001</v>
      </c>
      <c r="D258" s="231"/>
      <c r="E258" s="231"/>
      <c r="F258" s="231">
        <v>19.100000000000001</v>
      </c>
      <c r="G258" s="231"/>
      <c r="H258" s="231"/>
      <c r="I258" s="231"/>
      <c r="J258" s="231"/>
      <c r="K258" s="231"/>
      <c r="L258" s="231"/>
      <c r="M258" s="231"/>
      <c r="N258" s="231"/>
      <c r="O258" s="231"/>
      <c r="P258" s="231"/>
      <c r="Q258" s="231"/>
      <c r="R258" s="231"/>
      <c r="S258" s="231"/>
      <c r="T258" s="231"/>
      <c r="U258" s="231">
        <v>19.100000000000001</v>
      </c>
      <c r="V258" s="231"/>
      <c r="W258" s="231"/>
      <c r="X258" s="257"/>
      <c r="Y258" s="217"/>
    </row>
    <row r="259" spans="1:25" s="258" customFormat="1" ht="40.200000000000003" customHeight="1">
      <c r="A259" s="213">
        <v>251</v>
      </c>
      <c r="B259" s="256" t="str">
        <f>+[1]kriterijai!B105</f>
        <v xml:space="preserve">Vykdyti kompiuterinės tomografijos paslaugų kokybės gerinimo Kėdainių rajono savivaldybėje programa </v>
      </c>
      <c r="C259" s="225">
        <v>122.1</v>
      </c>
      <c r="D259" s="231"/>
      <c r="E259" s="231"/>
      <c r="F259" s="231">
        <v>122.1</v>
      </c>
      <c r="G259" s="231"/>
      <c r="H259" s="231"/>
      <c r="I259" s="231"/>
      <c r="J259" s="231"/>
      <c r="K259" s="231"/>
      <c r="L259" s="231"/>
      <c r="M259" s="231"/>
      <c r="N259" s="231"/>
      <c r="O259" s="231"/>
      <c r="P259" s="231"/>
      <c r="Q259" s="231"/>
      <c r="R259" s="231"/>
      <c r="S259" s="231"/>
      <c r="T259" s="231"/>
      <c r="U259" s="231">
        <v>122.1</v>
      </c>
      <c r="V259" s="231"/>
      <c r="W259" s="231"/>
      <c r="X259" s="257"/>
      <c r="Y259" s="217"/>
    </row>
    <row r="260" spans="1:25" s="258" customFormat="1" ht="39" customHeight="1">
      <c r="A260" s="213">
        <v>252</v>
      </c>
      <c r="B260" s="256" t="str">
        <f>+[1]kriterijai!B106</f>
        <v>Įgyvendinti žemo slenksčio paslaugų kokybės  Kėdainių rajone užtikrinimo 2023-2027 m. programą</v>
      </c>
      <c r="C260" s="225">
        <v>4.8</v>
      </c>
      <c r="D260" s="231"/>
      <c r="E260" s="231"/>
      <c r="F260" s="231">
        <v>4.8</v>
      </c>
      <c r="G260" s="231"/>
      <c r="H260" s="231"/>
      <c r="I260" s="231"/>
      <c r="J260" s="231"/>
      <c r="K260" s="231"/>
      <c r="L260" s="231"/>
      <c r="M260" s="231"/>
      <c r="N260" s="231"/>
      <c r="O260" s="231"/>
      <c r="P260" s="231"/>
      <c r="Q260" s="231"/>
      <c r="R260" s="231"/>
      <c r="S260" s="231"/>
      <c r="T260" s="231"/>
      <c r="U260" s="231">
        <v>4.8</v>
      </c>
      <c r="V260" s="231"/>
      <c r="W260" s="231"/>
      <c r="X260" s="257"/>
      <c r="Y260" s="217"/>
    </row>
    <row r="261" spans="1:25" s="258" customFormat="1" ht="37.5" customHeight="1">
      <c r="A261" s="213">
        <v>253</v>
      </c>
      <c r="B261" s="256" t="str">
        <f>+[1]kriterijai!B107</f>
        <v>Vykdyti rentgeno paslaugų atnaujinimo, kokybės gerinimo Kėdainių rajono savivaldybėje 2022-2027 m. programą</v>
      </c>
      <c r="C261" s="225">
        <v>28.5</v>
      </c>
      <c r="D261" s="231"/>
      <c r="E261" s="231"/>
      <c r="F261" s="231">
        <v>28.5</v>
      </c>
      <c r="G261" s="231"/>
      <c r="H261" s="231"/>
      <c r="I261" s="231"/>
      <c r="J261" s="231"/>
      <c r="K261" s="231"/>
      <c r="L261" s="231"/>
      <c r="M261" s="231"/>
      <c r="N261" s="231"/>
      <c r="O261" s="231"/>
      <c r="P261" s="231"/>
      <c r="Q261" s="231"/>
      <c r="R261" s="231"/>
      <c r="S261" s="231"/>
      <c r="T261" s="231"/>
      <c r="U261" s="231">
        <v>28.5</v>
      </c>
      <c r="V261" s="231"/>
      <c r="W261" s="231"/>
      <c r="X261" s="257"/>
      <c r="Y261" s="217"/>
    </row>
    <row r="262" spans="1:25" ht="36.6" customHeight="1">
      <c r="A262" s="213">
        <v>254</v>
      </c>
      <c r="B262" s="256" t="str">
        <f>+[1]kriterijai!B108</f>
        <v>Gerinti pirminės asmens sveikatos priežiūros paslaugų teikimo prieinamumą tuberkuliozės srityje</v>
      </c>
      <c r="C262" s="225">
        <v>0.6</v>
      </c>
      <c r="D262" s="231"/>
      <c r="E262" s="231"/>
      <c r="F262" s="231">
        <v>0.6</v>
      </c>
      <c r="G262" s="231"/>
      <c r="H262" s="231"/>
      <c r="I262" s="231"/>
      <c r="J262" s="231"/>
      <c r="K262" s="231"/>
      <c r="L262" s="231"/>
      <c r="M262" s="231"/>
      <c r="N262" s="231"/>
      <c r="O262" s="231"/>
      <c r="P262" s="231"/>
      <c r="Q262" s="231"/>
      <c r="R262" s="231"/>
      <c r="S262" s="231"/>
      <c r="T262" s="231"/>
      <c r="U262" s="231">
        <v>0.6</v>
      </c>
      <c r="V262" s="231"/>
      <c r="W262" s="231"/>
      <c r="X262" s="257"/>
      <c r="Y262" s="217"/>
    </row>
    <row r="263" spans="1:25" ht="50.4" customHeight="1">
      <c r="A263" s="213">
        <v>255</v>
      </c>
      <c r="B263" s="256" t="str">
        <f>+[1]kriterijai!B109</f>
        <v>Vykdyti anestezijos paslaugų vaikams ir suaugusiesiems kokybės gerinimo Kėdainių rajono savivaldybėje 2022-2027 m. programą</v>
      </c>
      <c r="C263" s="225">
        <v>25.9</v>
      </c>
      <c r="D263" s="231"/>
      <c r="E263" s="231"/>
      <c r="F263" s="231">
        <v>25.9</v>
      </c>
      <c r="G263" s="231"/>
      <c r="H263" s="231"/>
      <c r="I263" s="231"/>
      <c r="J263" s="231"/>
      <c r="K263" s="231"/>
      <c r="L263" s="231"/>
      <c r="M263" s="231"/>
      <c r="N263" s="231"/>
      <c r="O263" s="231"/>
      <c r="P263" s="231"/>
      <c r="Q263" s="231"/>
      <c r="R263" s="231"/>
      <c r="S263" s="231"/>
      <c r="T263" s="231"/>
      <c r="U263" s="231">
        <v>25.9</v>
      </c>
      <c r="V263" s="231"/>
      <c r="W263" s="231"/>
      <c r="X263" s="257"/>
      <c r="Y263" s="217"/>
    </row>
    <row r="264" spans="1:25" ht="25.95" customHeight="1">
      <c r="A264" s="213">
        <v>256</v>
      </c>
      <c r="B264" s="255" t="str">
        <f>+[1]kriterijai!B110</f>
        <v xml:space="preserve">Socialinės apsaugos plėtojimo programos (03) </v>
      </c>
      <c r="C264" s="225">
        <v>0</v>
      </c>
      <c r="D264" s="231"/>
      <c r="E264" s="231"/>
      <c r="F264" s="231">
        <v>0</v>
      </c>
      <c r="G264" s="231"/>
      <c r="H264" s="231"/>
      <c r="I264" s="231"/>
      <c r="J264" s="231"/>
      <c r="K264" s="231"/>
      <c r="L264" s="231"/>
      <c r="M264" s="231"/>
      <c r="N264" s="231"/>
      <c r="O264" s="231"/>
      <c r="P264" s="231"/>
      <c r="Q264" s="231"/>
      <c r="R264" s="231"/>
      <c r="S264" s="231"/>
      <c r="T264" s="231"/>
      <c r="U264" s="231">
        <v>0</v>
      </c>
      <c r="V264" s="231"/>
      <c r="W264" s="231"/>
      <c r="X264" s="257"/>
      <c r="Y264" s="217"/>
    </row>
    <row r="265" spans="1:25" ht="23.25" customHeight="1">
      <c r="A265" s="213">
        <v>257</v>
      </c>
      <c r="B265" s="256" t="str">
        <f>+[1]kriterijai!B111</f>
        <v>Organizuoti nemokamą socialiai remtinų vaikų maitinimą ikimokyklinėse įstaigose</v>
      </c>
      <c r="C265" s="225">
        <v>75</v>
      </c>
      <c r="D265" s="231"/>
      <c r="E265" s="231"/>
      <c r="F265" s="231">
        <v>75</v>
      </c>
      <c r="G265" s="231"/>
      <c r="H265" s="231"/>
      <c r="I265" s="231"/>
      <c r="J265" s="231"/>
      <c r="K265" s="231"/>
      <c r="L265" s="231"/>
      <c r="M265" s="231"/>
      <c r="N265" s="231"/>
      <c r="O265" s="231"/>
      <c r="P265" s="231"/>
      <c r="Q265" s="231"/>
      <c r="R265" s="231"/>
      <c r="S265" s="231"/>
      <c r="T265" s="231"/>
      <c r="U265" s="231">
        <v>75</v>
      </c>
      <c r="V265" s="231"/>
      <c r="W265" s="231"/>
      <c r="X265" s="257"/>
      <c r="Y265" s="217"/>
    </row>
    <row r="266" spans="1:25" ht="26.4" customHeight="1">
      <c r="A266" s="213">
        <v>258</v>
      </c>
      <c r="B266" s="256" t="s">
        <v>122</v>
      </c>
      <c r="C266" s="225">
        <v>117.1</v>
      </c>
      <c r="D266" s="231"/>
      <c r="E266" s="231"/>
      <c r="F266" s="231">
        <v>117.1</v>
      </c>
      <c r="G266" s="231"/>
      <c r="H266" s="231"/>
      <c r="I266" s="231"/>
      <c r="J266" s="231"/>
      <c r="K266" s="231"/>
      <c r="L266" s="231"/>
      <c r="M266" s="231"/>
      <c r="N266" s="231"/>
      <c r="O266" s="231"/>
      <c r="P266" s="231"/>
      <c r="Q266" s="231"/>
      <c r="R266" s="231"/>
      <c r="S266" s="231"/>
      <c r="T266" s="231"/>
      <c r="U266" s="231">
        <v>117.1</v>
      </c>
      <c r="V266" s="231"/>
      <c r="W266" s="231"/>
      <c r="X266" s="257"/>
      <c r="Y266" s="217"/>
    </row>
    <row r="267" spans="1:25" ht="48">
      <c r="A267" s="213">
        <v>259</v>
      </c>
      <c r="B267" s="256" t="str">
        <f>+[1]kriterijai!B113</f>
        <v>Plėsti Kėdainių rajono savivaldybės socialines paslaugas teikiančių įstaigų informacinių technologijų aplinką bei elektronines paslaugas</v>
      </c>
      <c r="C267" s="225">
        <v>10.8</v>
      </c>
      <c r="D267" s="231"/>
      <c r="E267" s="231"/>
      <c r="F267" s="231">
        <v>10.8</v>
      </c>
      <c r="G267" s="231"/>
      <c r="H267" s="231"/>
      <c r="I267" s="231"/>
      <c r="J267" s="231"/>
      <c r="K267" s="231"/>
      <c r="L267" s="231"/>
      <c r="M267" s="231"/>
      <c r="N267" s="231"/>
      <c r="O267" s="231"/>
      <c r="P267" s="231"/>
      <c r="Q267" s="231"/>
      <c r="R267" s="231"/>
      <c r="S267" s="231"/>
      <c r="T267" s="231"/>
      <c r="U267" s="231">
        <v>10.8</v>
      </c>
      <c r="V267" s="231"/>
      <c r="W267" s="231"/>
      <c r="X267" s="257"/>
      <c r="Y267" s="217"/>
    </row>
    <row r="268" spans="1:25" ht="38.4" customHeight="1">
      <c r="A268" s="213">
        <v>260</v>
      </c>
      <c r="B268" s="256" t="str">
        <f>+[1]kriterijai!B114</f>
        <v>Kompensuoti nemokamo mokinių maitinimo kainą bendrojo lavinimo mokyklose</v>
      </c>
      <c r="C268" s="225">
        <v>240</v>
      </c>
      <c r="D268" s="231"/>
      <c r="E268" s="231"/>
      <c r="F268" s="231">
        <v>240</v>
      </c>
      <c r="G268" s="231"/>
      <c r="H268" s="231"/>
      <c r="I268" s="231"/>
      <c r="J268" s="231"/>
      <c r="K268" s="231"/>
      <c r="L268" s="231"/>
      <c r="M268" s="231"/>
      <c r="N268" s="231"/>
      <c r="O268" s="231"/>
      <c r="P268" s="231"/>
      <c r="Q268" s="231"/>
      <c r="R268" s="231"/>
      <c r="S268" s="231"/>
      <c r="T268" s="231"/>
      <c r="U268" s="231">
        <v>240</v>
      </c>
      <c r="V268" s="231"/>
      <c r="W268" s="231"/>
      <c r="X268" s="257"/>
      <c r="Y268" s="217"/>
    </row>
    <row r="269" spans="1:25" ht="36">
      <c r="A269" s="213">
        <v>261</v>
      </c>
      <c r="B269" s="256" t="str">
        <f>+[1]kriterijai!B115</f>
        <v>Organizuoti socialinės reabilitacijos paslaugų neįgaliesiems bendruomenėje projektų konkursus</v>
      </c>
      <c r="C269" s="225">
        <v>58.5</v>
      </c>
      <c r="D269" s="231"/>
      <c r="E269" s="231"/>
      <c r="F269" s="231">
        <v>58.5</v>
      </c>
      <c r="G269" s="231"/>
      <c r="H269" s="231"/>
      <c r="I269" s="231"/>
      <c r="J269" s="231"/>
      <c r="K269" s="231"/>
      <c r="L269" s="231"/>
      <c r="M269" s="231"/>
      <c r="N269" s="231"/>
      <c r="O269" s="231"/>
      <c r="P269" s="231"/>
      <c r="Q269" s="231"/>
      <c r="R269" s="231"/>
      <c r="S269" s="231"/>
      <c r="T269" s="231"/>
      <c r="U269" s="231">
        <v>58.5</v>
      </c>
      <c r="V269" s="231"/>
      <c r="W269" s="231"/>
      <c r="X269" s="257"/>
      <c r="Y269" s="217"/>
    </row>
    <row r="270" spans="1:25" ht="25.2" customHeight="1">
      <c r="A270" s="213">
        <v>262</v>
      </c>
      <c r="B270" s="256" t="str">
        <f>+[1]kriterijai!B116</f>
        <v xml:space="preserve">Dengti kainų skirtumą gyventojams už šildymą </v>
      </c>
      <c r="C270" s="225">
        <v>153.5</v>
      </c>
      <c r="D270" s="231"/>
      <c r="E270" s="231"/>
      <c r="F270" s="231">
        <v>153.5</v>
      </c>
      <c r="G270" s="231"/>
      <c r="H270" s="231"/>
      <c r="I270" s="231"/>
      <c r="J270" s="231"/>
      <c r="K270" s="231"/>
      <c r="L270" s="231"/>
      <c r="M270" s="231"/>
      <c r="N270" s="231"/>
      <c r="O270" s="231"/>
      <c r="P270" s="231"/>
      <c r="Q270" s="231"/>
      <c r="R270" s="231"/>
      <c r="S270" s="231"/>
      <c r="T270" s="231"/>
      <c r="U270" s="231">
        <v>153.5</v>
      </c>
      <c r="V270" s="231"/>
      <c r="W270" s="231"/>
      <c r="X270" s="257"/>
      <c r="Y270" s="217"/>
    </row>
    <row r="271" spans="1:25" ht="27" customHeight="1">
      <c r="A271" s="213">
        <v>263</v>
      </c>
      <c r="B271" s="256" t="str">
        <f>+[1]kriterijai!B117</f>
        <v xml:space="preserve">Kompensuoti šalto  vandens pardavimo kainą socialiai remtiniems asmenims </v>
      </c>
      <c r="C271" s="225">
        <v>110</v>
      </c>
      <c r="D271" s="231"/>
      <c r="E271" s="231"/>
      <c r="F271" s="231">
        <v>110</v>
      </c>
      <c r="G271" s="231"/>
      <c r="H271" s="231"/>
      <c r="I271" s="231"/>
      <c r="J271" s="231"/>
      <c r="K271" s="231"/>
      <c r="L271" s="231"/>
      <c r="M271" s="231"/>
      <c r="N271" s="231"/>
      <c r="O271" s="231"/>
      <c r="P271" s="231"/>
      <c r="Q271" s="231"/>
      <c r="R271" s="231"/>
      <c r="S271" s="231"/>
      <c r="T271" s="231"/>
      <c r="U271" s="231">
        <v>110</v>
      </c>
      <c r="V271" s="231"/>
      <c r="W271" s="231"/>
      <c r="X271" s="257"/>
      <c r="Y271" s="217"/>
    </row>
    <row r="272" spans="1:25" ht="24.75" customHeight="1">
      <c r="A272" s="213">
        <v>264</v>
      </c>
      <c r="B272" s="256" t="str">
        <f>+[1]kriterijai!B118</f>
        <v>Kompensuoti  karšto vandens pardavimo kainą socialiai remtiniems asmenims</v>
      </c>
      <c r="C272" s="225">
        <v>60</v>
      </c>
      <c r="D272" s="231"/>
      <c r="E272" s="231"/>
      <c r="F272" s="231">
        <v>60</v>
      </c>
      <c r="G272" s="231"/>
      <c r="H272" s="231"/>
      <c r="I272" s="231"/>
      <c r="J272" s="231"/>
      <c r="K272" s="231"/>
      <c r="L272" s="231"/>
      <c r="M272" s="231"/>
      <c r="N272" s="231"/>
      <c r="O272" s="231"/>
      <c r="P272" s="231"/>
      <c r="Q272" s="231"/>
      <c r="R272" s="231"/>
      <c r="S272" s="231"/>
      <c r="T272" s="231"/>
      <c r="U272" s="231">
        <v>60</v>
      </c>
      <c r="V272" s="231"/>
      <c r="W272" s="231"/>
      <c r="X272" s="257"/>
      <c r="Y272" s="217"/>
    </row>
    <row r="273" spans="1:25" ht="37.5" customHeight="1">
      <c r="A273" s="213">
        <v>265</v>
      </c>
      <c r="B273" s="256" t="s">
        <v>133</v>
      </c>
      <c r="C273" s="225">
        <v>30</v>
      </c>
      <c r="D273" s="231"/>
      <c r="E273" s="231"/>
      <c r="F273" s="231">
        <v>30</v>
      </c>
      <c r="G273" s="231"/>
      <c r="H273" s="231"/>
      <c r="I273" s="231"/>
      <c r="J273" s="231"/>
      <c r="K273" s="231"/>
      <c r="L273" s="231"/>
      <c r="M273" s="231"/>
      <c r="N273" s="231"/>
      <c r="O273" s="231"/>
      <c r="P273" s="231"/>
      <c r="Q273" s="231"/>
      <c r="R273" s="231"/>
      <c r="S273" s="231"/>
      <c r="T273" s="231"/>
      <c r="U273" s="231">
        <v>30</v>
      </c>
      <c r="V273" s="231"/>
      <c r="W273" s="231"/>
      <c r="X273" s="257"/>
      <c r="Y273" s="217"/>
    </row>
    <row r="274" spans="1:25" ht="35.25" customHeight="1">
      <c r="A274" s="213">
        <v>266</v>
      </c>
      <c r="B274" s="256" t="s">
        <v>340</v>
      </c>
      <c r="C274" s="225">
        <v>18.399999999999999</v>
      </c>
      <c r="D274" s="231"/>
      <c r="E274" s="231"/>
      <c r="F274" s="231">
        <v>18.399999999999999</v>
      </c>
      <c r="G274" s="231"/>
      <c r="H274" s="231"/>
      <c r="I274" s="231"/>
      <c r="J274" s="231"/>
      <c r="K274" s="231"/>
      <c r="L274" s="231"/>
      <c r="M274" s="231"/>
      <c r="N274" s="231"/>
      <c r="O274" s="231"/>
      <c r="P274" s="231"/>
      <c r="Q274" s="231"/>
      <c r="R274" s="231"/>
      <c r="S274" s="231"/>
      <c r="T274" s="231"/>
      <c r="U274" s="231">
        <v>18.399999999999999</v>
      </c>
      <c r="V274" s="231"/>
      <c r="W274" s="231"/>
      <c r="X274" s="257"/>
      <c r="Y274" s="217"/>
    </row>
    <row r="275" spans="1:25" ht="28.5" customHeight="1">
      <c r="A275" s="213">
        <v>267</v>
      </c>
      <c r="B275" s="256" t="s">
        <v>342</v>
      </c>
      <c r="C275" s="225">
        <v>10</v>
      </c>
      <c r="D275" s="231"/>
      <c r="E275" s="231"/>
      <c r="F275" s="231">
        <v>10</v>
      </c>
      <c r="G275" s="231"/>
      <c r="H275" s="231"/>
      <c r="I275" s="231"/>
      <c r="J275" s="231"/>
      <c r="K275" s="231"/>
      <c r="L275" s="231"/>
      <c r="M275" s="231"/>
      <c r="N275" s="231"/>
      <c r="O275" s="231"/>
      <c r="P275" s="231"/>
      <c r="Q275" s="231"/>
      <c r="R275" s="231"/>
      <c r="S275" s="231"/>
      <c r="T275" s="231"/>
      <c r="U275" s="231">
        <v>10</v>
      </c>
      <c r="V275" s="231"/>
      <c r="W275" s="231"/>
      <c r="X275" s="257"/>
      <c r="Y275" s="217"/>
    </row>
    <row r="276" spans="1:25" ht="34.950000000000003" customHeight="1">
      <c r="A276" s="213">
        <v>268</v>
      </c>
      <c r="B276" s="256" t="s">
        <v>341</v>
      </c>
      <c r="C276" s="225">
        <v>15</v>
      </c>
      <c r="D276" s="231"/>
      <c r="E276" s="231"/>
      <c r="F276" s="231">
        <v>15</v>
      </c>
      <c r="G276" s="231"/>
      <c r="H276" s="231"/>
      <c r="I276" s="231"/>
      <c r="J276" s="231"/>
      <c r="K276" s="231"/>
      <c r="L276" s="231"/>
      <c r="M276" s="231"/>
      <c r="N276" s="231"/>
      <c r="O276" s="231"/>
      <c r="P276" s="231"/>
      <c r="Q276" s="231"/>
      <c r="R276" s="231"/>
      <c r="S276" s="231"/>
      <c r="T276" s="231"/>
      <c r="U276" s="231">
        <v>15</v>
      </c>
      <c r="V276" s="231"/>
      <c r="W276" s="231"/>
      <c r="X276" s="257"/>
      <c r="Y276" s="217"/>
    </row>
    <row r="277" spans="1:25" ht="38.4" customHeight="1">
      <c r="A277" s="213">
        <v>269</v>
      </c>
      <c r="B277" s="256" t="s">
        <v>359</v>
      </c>
      <c r="C277" s="225">
        <v>90</v>
      </c>
      <c r="D277" s="231"/>
      <c r="E277" s="231"/>
      <c r="F277" s="231">
        <v>90</v>
      </c>
      <c r="G277" s="231"/>
      <c r="H277" s="231"/>
      <c r="I277" s="231"/>
      <c r="J277" s="231"/>
      <c r="K277" s="231"/>
      <c r="L277" s="231"/>
      <c r="M277" s="231"/>
      <c r="N277" s="231"/>
      <c r="O277" s="231"/>
      <c r="P277" s="231"/>
      <c r="Q277" s="231"/>
      <c r="R277" s="231"/>
      <c r="S277" s="231"/>
      <c r="T277" s="231"/>
      <c r="U277" s="231">
        <v>90</v>
      </c>
      <c r="V277" s="231"/>
      <c r="W277" s="231"/>
      <c r="X277" s="257"/>
      <c r="Y277" s="217"/>
    </row>
    <row r="278" spans="1:25" ht="27.6" customHeight="1">
      <c r="A278" s="213">
        <v>270</v>
      </c>
      <c r="B278" s="256" t="str">
        <f>+[1]kriterijai!B124</f>
        <v xml:space="preserve">Kompensuoti kelionės išlaidas už lengvatinį keleivių vežimą </v>
      </c>
      <c r="C278" s="225">
        <v>807</v>
      </c>
      <c r="D278" s="231"/>
      <c r="E278" s="231"/>
      <c r="F278" s="231">
        <v>807</v>
      </c>
      <c r="G278" s="231"/>
      <c r="H278" s="231"/>
      <c r="I278" s="231"/>
      <c r="J278" s="231"/>
      <c r="K278" s="231"/>
      <c r="L278" s="231"/>
      <c r="M278" s="231"/>
      <c r="N278" s="231"/>
      <c r="O278" s="231"/>
      <c r="P278" s="231"/>
      <c r="Q278" s="231"/>
      <c r="R278" s="231"/>
      <c r="S278" s="231"/>
      <c r="T278" s="231"/>
      <c r="U278" s="231">
        <v>807</v>
      </c>
      <c r="V278" s="231"/>
      <c r="W278" s="231"/>
      <c r="X278" s="257"/>
      <c r="Y278" s="217"/>
    </row>
    <row r="279" spans="1:25" ht="18.75" customHeight="1">
      <c r="A279" s="213">
        <v>271</v>
      </c>
      <c r="B279" s="255" t="str">
        <f>+[1]kriterijai!B125</f>
        <v>Kūno kultūros ir sporto programos (04)</v>
      </c>
      <c r="C279" s="225">
        <v>0</v>
      </c>
      <c r="D279" s="231"/>
      <c r="E279" s="231"/>
      <c r="F279" s="231">
        <v>0</v>
      </c>
      <c r="G279" s="231"/>
      <c r="H279" s="231"/>
      <c r="I279" s="231"/>
      <c r="J279" s="231"/>
      <c r="K279" s="231"/>
      <c r="L279" s="231"/>
      <c r="M279" s="231"/>
      <c r="N279" s="231"/>
      <c r="O279" s="231"/>
      <c r="P279" s="231"/>
      <c r="Q279" s="231"/>
      <c r="R279" s="231"/>
      <c r="S279" s="231"/>
      <c r="T279" s="231"/>
      <c r="U279" s="231">
        <v>0</v>
      </c>
      <c r="V279" s="231"/>
      <c r="W279" s="231"/>
      <c r="X279" s="257"/>
      <c r="Y279" s="217"/>
    </row>
    <row r="280" spans="1:25" ht="15.6" customHeight="1">
      <c r="A280" s="213">
        <v>272</v>
      </c>
      <c r="B280" s="256" t="str">
        <f>+[1]kriterijai!B126</f>
        <v>Finansuoti sporto šakų programas</v>
      </c>
      <c r="C280" s="225">
        <v>485</v>
      </c>
      <c r="D280" s="231"/>
      <c r="E280" s="231"/>
      <c r="F280" s="231">
        <v>485</v>
      </c>
      <c r="G280" s="231"/>
      <c r="H280" s="231"/>
      <c r="I280" s="231"/>
      <c r="J280" s="231"/>
      <c r="K280" s="231"/>
      <c r="L280" s="231"/>
      <c r="M280" s="231"/>
      <c r="N280" s="231"/>
      <c r="O280" s="231"/>
      <c r="P280" s="231"/>
      <c r="Q280" s="231"/>
      <c r="R280" s="231"/>
      <c r="S280" s="231"/>
      <c r="T280" s="231"/>
      <c r="U280" s="231">
        <v>485</v>
      </c>
      <c r="V280" s="231"/>
      <c r="W280" s="231"/>
      <c r="X280" s="257"/>
      <c r="Y280" s="217"/>
    </row>
    <row r="281" spans="1:25" ht="39" customHeight="1">
      <c r="A281" s="213">
        <v>273</v>
      </c>
      <c r="B281" s="256" t="s">
        <v>360</v>
      </c>
      <c r="C281" s="225">
        <v>10.3</v>
      </c>
      <c r="D281" s="231"/>
      <c r="E281" s="231"/>
      <c r="F281" s="231">
        <v>10.3</v>
      </c>
      <c r="G281" s="231"/>
      <c r="H281" s="231"/>
      <c r="I281" s="231"/>
      <c r="J281" s="231"/>
      <c r="K281" s="231"/>
      <c r="L281" s="231"/>
      <c r="M281" s="231"/>
      <c r="N281" s="231"/>
      <c r="O281" s="231"/>
      <c r="P281" s="231"/>
      <c r="Q281" s="231"/>
      <c r="R281" s="231"/>
      <c r="S281" s="231"/>
      <c r="T281" s="231"/>
      <c r="U281" s="231">
        <v>10.3</v>
      </c>
      <c r="V281" s="231"/>
      <c r="W281" s="231"/>
      <c r="X281" s="257"/>
      <c r="Y281" s="217"/>
    </row>
    <row r="282" spans="1:25" ht="19.2" customHeight="1">
      <c r="A282" s="213">
        <v>274</v>
      </c>
      <c r="B282" s="256" t="s">
        <v>381</v>
      </c>
      <c r="C282" s="225">
        <v>55</v>
      </c>
      <c r="D282" s="231"/>
      <c r="E282" s="231"/>
      <c r="F282" s="231">
        <v>55</v>
      </c>
      <c r="G282" s="231"/>
      <c r="H282" s="231"/>
      <c r="I282" s="231"/>
      <c r="J282" s="231"/>
      <c r="K282" s="231"/>
      <c r="L282" s="231"/>
      <c r="M282" s="231"/>
      <c r="N282" s="231"/>
      <c r="O282" s="231"/>
      <c r="P282" s="231"/>
      <c r="Q282" s="231"/>
      <c r="R282" s="231"/>
      <c r="S282" s="231"/>
      <c r="T282" s="231"/>
      <c r="U282" s="231">
        <v>55</v>
      </c>
      <c r="V282" s="231"/>
      <c r="W282" s="231"/>
      <c r="X282" s="257"/>
      <c r="Y282" s="217"/>
    </row>
    <row r="283" spans="1:25" ht="21.6" customHeight="1">
      <c r="A283" s="213">
        <v>275</v>
      </c>
      <c r="B283" s="255" t="str">
        <f>+[1]kriterijai!B129</f>
        <v>Kultūros veiklos plėtros programos (05)</v>
      </c>
      <c r="C283" s="225">
        <v>0</v>
      </c>
      <c r="D283" s="231"/>
      <c r="E283" s="231"/>
      <c r="F283" s="231">
        <v>0</v>
      </c>
      <c r="G283" s="231"/>
      <c r="H283" s="231"/>
      <c r="I283" s="231"/>
      <c r="J283" s="231"/>
      <c r="K283" s="231"/>
      <c r="L283" s="231"/>
      <c r="M283" s="231"/>
      <c r="N283" s="231"/>
      <c r="O283" s="231"/>
      <c r="P283" s="231"/>
      <c r="Q283" s="231"/>
      <c r="R283" s="231"/>
      <c r="S283" s="231"/>
      <c r="T283" s="231"/>
      <c r="U283" s="231">
        <v>0</v>
      </c>
      <c r="V283" s="231"/>
      <c r="W283" s="231"/>
      <c r="X283" s="257"/>
      <c r="Y283" s="217"/>
    </row>
    <row r="284" spans="1:25" ht="72.75" customHeight="1">
      <c r="A284" s="213">
        <v>276</v>
      </c>
      <c r="B284" s="256" t="str">
        <f>+[1]kriterijai!B130</f>
        <v>Užtikrinti rajono nevyriausybinių organizacijų (įskaitant bendruomenines organizacijas) plėtrą, finansuojant projektus socialinio, pilietinio, kultūros paveldo pažinimo, etninės kultūros puoselėjimo, užimtumo bei verslumo srityse</v>
      </c>
      <c r="C284" s="225">
        <v>27</v>
      </c>
      <c r="D284" s="231"/>
      <c r="E284" s="231"/>
      <c r="F284" s="231">
        <v>27</v>
      </c>
      <c r="G284" s="231"/>
      <c r="H284" s="231"/>
      <c r="I284" s="231"/>
      <c r="J284" s="231"/>
      <c r="K284" s="231"/>
      <c r="L284" s="231"/>
      <c r="M284" s="231"/>
      <c r="N284" s="231"/>
      <c r="O284" s="231"/>
      <c r="P284" s="231"/>
      <c r="Q284" s="231"/>
      <c r="R284" s="231"/>
      <c r="S284" s="231"/>
      <c r="T284" s="231"/>
      <c r="U284" s="231">
        <v>27</v>
      </c>
      <c r="V284" s="231"/>
      <c r="W284" s="231"/>
      <c r="X284" s="257"/>
      <c r="Y284" s="217"/>
    </row>
    <row r="285" spans="1:25" ht="26.25" customHeight="1">
      <c r="A285" s="213">
        <v>277</v>
      </c>
      <c r="B285" s="256" t="str">
        <f>+[1]kriterijai!B131</f>
        <v>Skatinti nevyriausybinių organizacijų, bendruomeninių organizacijų plėtrą rajone</v>
      </c>
      <c r="C285" s="225">
        <v>10</v>
      </c>
      <c r="D285" s="231"/>
      <c r="E285" s="231"/>
      <c r="F285" s="231">
        <v>10</v>
      </c>
      <c r="G285" s="231"/>
      <c r="H285" s="231"/>
      <c r="I285" s="231"/>
      <c r="J285" s="231"/>
      <c r="K285" s="231"/>
      <c r="L285" s="231"/>
      <c r="M285" s="231"/>
      <c r="N285" s="231"/>
      <c r="O285" s="231"/>
      <c r="P285" s="231"/>
      <c r="Q285" s="231"/>
      <c r="R285" s="231"/>
      <c r="S285" s="231"/>
      <c r="T285" s="231"/>
      <c r="U285" s="231">
        <v>10</v>
      </c>
      <c r="V285" s="231"/>
      <c r="W285" s="231"/>
      <c r="X285" s="257"/>
      <c r="Y285" s="217"/>
    </row>
    <row r="286" spans="1:25" ht="27" customHeight="1">
      <c r="A286" s="213">
        <v>278</v>
      </c>
      <c r="B286" s="256" t="str">
        <f>+[1]kriterijai!B132</f>
        <v>Sudaryti sąlygas bendruomeninių organizacijų veiklai</v>
      </c>
      <c r="C286" s="225">
        <v>25</v>
      </c>
      <c r="D286" s="231"/>
      <c r="E286" s="231"/>
      <c r="F286" s="231">
        <v>25</v>
      </c>
      <c r="G286" s="231"/>
      <c r="H286" s="231"/>
      <c r="I286" s="231"/>
      <c r="J286" s="231"/>
      <c r="K286" s="231"/>
      <c r="L286" s="231"/>
      <c r="M286" s="231"/>
      <c r="N286" s="231"/>
      <c r="O286" s="231"/>
      <c r="P286" s="231"/>
      <c r="Q286" s="231"/>
      <c r="R286" s="231"/>
      <c r="S286" s="231"/>
      <c r="T286" s="231"/>
      <c r="U286" s="231">
        <v>25</v>
      </c>
      <c r="V286" s="231"/>
      <c r="W286" s="231"/>
      <c r="X286" s="257"/>
      <c r="Y286" s="217"/>
    </row>
    <row r="287" spans="1:25" ht="29.25" customHeight="1">
      <c r="A287" s="213">
        <v>279</v>
      </c>
      <c r="B287" s="255" t="str">
        <f>+[1]kriterijai!B133</f>
        <v>Kultūros paveldo išsaugojimo, turizmo skatinimo ir vystymo  programos  (06)</v>
      </c>
      <c r="C287" s="225">
        <v>0</v>
      </c>
      <c r="D287" s="231"/>
      <c r="E287" s="231"/>
      <c r="F287" s="231">
        <v>0</v>
      </c>
      <c r="G287" s="231"/>
      <c r="H287" s="231"/>
      <c r="I287" s="231"/>
      <c r="J287" s="231"/>
      <c r="K287" s="231"/>
      <c r="L287" s="231"/>
      <c r="M287" s="231"/>
      <c r="N287" s="231"/>
      <c r="O287" s="231"/>
      <c r="P287" s="231"/>
      <c r="Q287" s="231"/>
      <c r="R287" s="231"/>
      <c r="S287" s="231"/>
      <c r="T287" s="231"/>
      <c r="U287" s="231">
        <v>0</v>
      </c>
      <c r="V287" s="231"/>
      <c r="W287" s="231"/>
      <c r="X287" s="257"/>
      <c r="Y287" s="217"/>
    </row>
    <row r="288" spans="1:25" ht="36" customHeight="1">
      <c r="A288" s="213">
        <v>280</v>
      </c>
      <c r="B288" s="256" t="s">
        <v>382</v>
      </c>
      <c r="C288" s="225">
        <v>85</v>
      </c>
      <c r="D288" s="231"/>
      <c r="E288" s="231"/>
      <c r="F288" s="231">
        <v>85</v>
      </c>
      <c r="G288" s="231"/>
      <c r="H288" s="231"/>
      <c r="I288" s="231"/>
      <c r="J288" s="231"/>
      <c r="K288" s="231"/>
      <c r="L288" s="231"/>
      <c r="M288" s="231"/>
      <c r="N288" s="231"/>
      <c r="O288" s="231"/>
      <c r="P288" s="231"/>
      <c r="Q288" s="231"/>
      <c r="R288" s="231"/>
      <c r="S288" s="231"/>
      <c r="T288" s="231"/>
      <c r="U288" s="231">
        <v>85</v>
      </c>
      <c r="V288" s="231"/>
      <c r="W288" s="231"/>
      <c r="X288" s="257"/>
      <c r="Y288" s="217"/>
    </row>
    <row r="289" spans="1:25" ht="29.4" customHeight="1">
      <c r="A289" s="213">
        <v>281</v>
      </c>
      <c r="B289" s="256" t="s">
        <v>88</v>
      </c>
      <c r="C289" s="225">
        <v>50</v>
      </c>
      <c r="D289" s="231"/>
      <c r="E289" s="231"/>
      <c r="F289" s="231">
        <v>50</v>
      </c>
      <c r="G289" s="231"/>
      <c r="H289" s="231"/>
      <c r="I289" s="231"/>
      <c r="J289" s="231"/>
      <c r="K289" s="231"/>
      <c r="L289" s="231"/>
      <c r="M289" s="231"/>
      <c r="N289" s="231"/>
      <c r="O289" s="231"/>
      <c r="P289" s="231"/>
      <c r="Q289" s="231"/>
      <c r="R289" s="231"/>
      <c r="S289" s="231"/>
      <c r="T289" s="231"/>
      <c r="U289" s="231">
        <v>50</v>
      </c>
      <c r="V289" s="231"/>
      <c r="W289" s="231"/>
      <c r="X289" s="257"/>
      <c r="Y289" s="217"/>
    </row>
    <row r="290" spans="1:25" ht="26.4" customHeight="1">
      <c r="A290" s="213">
        <v>282</v>
      </c>
      <c r="B290" s="255" t="str">
        <f>+[1]kriterijai!B136</f>
        <v xml:space="preserve"> Paramos verslui bei verslo plėtros programos (10)</v>
      </c>
      <c r="C290" s="225">
        <v>0</v>
      </c>
      <c r="D290" s="231"/>
      <c r="E290" s="231"/>
      <c r="F290" s="231">
        <v>0</v>
      </c>
      <c r="G290" s="231"/>
      <c r="H290" s="231"/>
      <c r="I290" s="231"/>
      <c r="J290" s="231"/>
      <c r="K290" s="231"/>
      <c r="L290" s="231"/>
      <c r="M290" s="231"/>
      <c r="N290" s="231"/>
      <c r="O290" s="231"/>
      <c r="P290" s="231"/>
      <c r="Q290" s="231"/>
      <c r="R290" s="231"/>
      <c r="S290" s="231"/>
      <c r="T290" s="231"/>
      <c r="U290" s="231">
        <v>0</v>
      </c>
      <c r="V290" s="231"/>
      <c r="W290" s="231"/>
      <c r="X290" s="257"/>
      <c r="Y290" s="217"/>
    </row>
    <row r="291" spans="1:25" ht="36.6" customHeight="1">
      <c r="A291" s="213">
        <v>283</v>
      </c>
      <c r="B291" s="256" t="s">
        <v>383</v>
      </c>
      <c r="C291" s="225">
        <v>36</v>
      </c>
      <c r="D291" s="231"/>
      <c r="E291" s="231"/>
      <c r="F291" s="231">
        <v>36</v>
      </c>
      <c r="G291" s="231"/>
      <c r="H291" s="231"/>
      <c r="I291" s="231"/>
      <c r="J291" s="231"/>
      <c r="K291" s="231"/>
      <c r="L291" s="231"/>
      <c r="M291" s="231"/>
      <c r="N291" s="231"/>
      <c r="O291" s="231"/>
      <c r="P291" s="231"/>
      <c r="Q291" s="231"/>
      <c r="R291" s="231"/>
      <c r="S291" s="231"/>
      <c r="T291" s="231"/>
      <c r="U291" s="231">
        <v>36</v>
      </c>
      <c r="V291" s="231"/>
      <c r="W291" s="231"/>
      <c r="X291" s="257"/>
      <c r="Y291" s="217"/>
    </row>
    <row r="292" spans="1:25" ht="64.95" customHeight="1">
      <c r="A292" s="213">
        <v>284</v>
      </c>
      <c r="B292" s="256" t="s">
        <v>354</v>
      </c>
      <c r="C292" s="225">
        <v>50</v>
      </c>
      <c r="D292" s="231"/>
      <c r="E292" s="231"/>
      <c r="F292" s="231">
        <v>50</v>
      </c>
      <c r="G292" s="231"/>
      <c r="H292" s="231"/>
      <c r="I292" s="231"/>
      <c r="J292" s="231"/>
      <c r="K292" s="231"/>
      <c r="L292" s="231"/>
      <c r="M292" s="231"/>
      <c r="N292" s="231"/>
      <c r="O292" s="231"/>
      <c r="P292" s="231"/>
      <c r="Q292" s="231"/>
      <c r="R292" s="231"/>
      <c r="S292" s="231"/>
      <c r="T292" s="231"/>
      <c r="U292" s="231">
        <v>50</v>
      </c>
      <c r="V292" s="231"/>
      <c r="W292" s="231"/>
      <c r="X292" s="257"/>
      <c r="Y292" s="217"/>
    </row>
    <row r="293" spans="1:25" ht="23.4" customHeight="1">
      <c r="A293" s="213">
        <v>285</v>
      </c>
      <c r="B293" s="255" t="str">
        <f>+[1]kriterijai!B139</f>
        <v>Savivaldybės valdymo tobulinimo programos (11)</v>
      </c>
      <c r="C293" s="225">
        <v>0</v>
      </c>
      <c r="D293" s="231"/>
      <c r="E293" s="231"/>
      <c r="F293" s="231">
        <v>0</v>
      </c>
      <c r="G293" s="231"/>
      <c r="H293" s="231"/>
      <c r="I293" s="231"/>
      <c r="J293" s="231"/>
      <c r="K293" s="231"/>
      <c r="L293" s="231"/>
      <c r="M293" s="231"/>
      <c r="N293" s="231"/>
      <c r="O293" s="231"/>
      <c r="P293" s="231"/>
      <c r="Q293" s="231"/>
      <c r="R293" s="231"/>
      <c r="S293" s="231"/>
      <c r="T293" s="231"/>
      <c r="U293" s="231">
        <v>0</v>
      </c>
      <c r="V293" s="231"/>
      <c r="W293" s="231"/>
      <c r="X293" s="257"/>
      <c r="Y293" s="217"/>
    </row>
    <row r="294" spans="1:25" ht="34.950000000000003" customHeight="1">
      <c r="A294" s="213">
        <v>286</v>
      </c>
      <c r="B294" s="256" t="str">
        <f>+[1]kriterijai!B140</f>
        <v>Įgyvendinti priemones, finansuojamas iš savivaldybės administracijos direktoriaus rezervo</v>
      </c>
      <c r="C294" s="225">
        <v>120</v>
      </c>
      <c r="D294" s="231"/>
      <c r="E294" s="231"/>
      <c r="F294" s="231">
        <v>120</v>
      </c>
      <c r="G294" s="231"/>
      <c r="H294" s="231"/>
      <c r="I294" s="231"/>
      <c r="J294" s="231"/>
      <c r="K294" s="231"/>
      <c r="L294" s="231"/>
      <c r="M294" s="231"/>
      <c r="N294" s="231"/>
      <c r="O294" s="231"/>
      <c r="P294" s="231"/>
      <c r="Q294" s="231"/>
      <c r="R294" s="231"/>
      <c r="S294" s="231"/>
      <c r="T294" s="231"/>
      <c r="U294" s="231">
        <v>120</v>
      </c>
      <c r="V294" s="231"/>
      <c r="W294" s="231"/>
      <c r="X294" s="257"/>
      <c r="Y294" s="217"/>
    </row>
    <row r="295" spans="1:25" ht="39" customHeight="1">
      <c r="A295" s="213">
        <v>287</v>
      </c>
      <c r="B295" s="256" t="str">
        <f>+[1]kriterijai!B141</f>
        <v>Didinti piliečių įtraukimo į biudžeto formavimą galimybes, įgyvendinant dalyvaujamojo biudžeto iniciatyvas</v>
      </c>
      <c r="C295" s="225">
        <v>40</v>
      </c>
      <c r="D295" s="231"/>
      <c r="E295" s="231"/>
      <c r="F295" s="231">
        <v>40</v>
      </c>
      <c r="G295" s="231"/>
      <c r="H295" s="231"/>
      <c r="I295" s="231"/>
      <c r="J295" s="231"/>
      <c r="K295" s="231"/>
      <c r="L295" s="231"/>
      <c r="M295" s="231"/>
      <c r="N295" s="231"/>
      <c r="O295" s="231"/>
      <c r="P295" s="231"/>
      <c r="Q295" s="231"/>
      <c r="R295" s="231"/>
      <c r="S295" s="231"/>
      <c r="T295" s="231"/>
      <c r="U295" s="231">
        <v>40</v>
      </c>
      <c r="V295" s="231"/>
      <c r="W295" s="231"/>
      <c r="X295" s="257"/>
      <c r="Y295" s="217"/>
    </row>
    <row r="296" spans="1:25" s="182" customFormat="1" ht="25.2" customHeight="1">
      <c r="A296" s="213">
        <v>288</v>
      </c>
      <c r="B296" s="256" t="str">
        <f>+[1]kriterijai!B142</f>
        <v>Įgyvendinti priemones, finansuojamas iš savivaldybės mero fondo</v>
      </c>
      <c r="C296" s="225">
        <v>21.6</v>
      </c>
      <c r="D296" s="231"/>
      <c r="E296" s="231"/>
      <c r="F296" s="231">
        <v>21.6</v>
      </c>
      <c r="G296" s="231"/>
      <c r="H296" s="231"/>
      <c r="I296" s="231"/>
      <c r="J296" s="231"/>
      <c r="K296" s="231"/>
      <c r="L296" s="231"/>
      <c r="M296" s="231"/>
      <c r="N296" s="231"/>
      <c r="O296" s="231"/>
      <c r="P296" s="231"/>
      <c r="Q296" s="231"/>
      <c r="R296" s="231"/>
      <c r="S296" s="231"/>
      <c r="T296" s="231"/>
      <c r="U296" s="231">
        <v>21.6</v>
      </c>
      <c r="V296" s="231"/>
      <c r="W296" s="231"/>
      <c r="X296" s="257"/>
      <c r="Y296" s="217"/>
    </row>
    <row r="297" spans="1:25" s="182" customFormat="1" ht="16.2" customHeight="1">
      <c r="A297" s="213">
        <v>289</v>
      </c>
      <c r="B297" s="256" t="str">
        <f>+[1]kriterijai!B143</f>
        <v>Palūkanos bankui</v>
      </c>
      <c r="C297" s="225">
        <v>110</v>
      </c>
      <c r="D297" s="231"/>
      <c r="E297" s="231"/>
      <c r="F297" s="231">
        <v>110</v>
      </c>
      <c r="G297" s="231"/>
      <c r="H297" s="231"/>
      <c r="I297" s="231"/>
      <c r="J297" s="231"/>
      <c r="K297" s="231"/>
      <c r="L297" s="231"/>
      <c r="M297" s="231"/>
      <c r="N297" s="231"/>
      <c r="O297" s="231"/>
      <c r="P297" s="231"/>
      <c r="Q297" s="231"/>
      <c r="R297" s="231"/>
      <c r="S297" s="231"/>
      <c r="T297" s="231"/>
      <c r="U297" s="231">
        <v>110</v>
      </c>
      <c r="V297" s="231"/>
      <c r="W297" s="231"/>
      <c r="X297" s="257"/>
      <c r="Y297" s="217"/>
    </row>
    <row r="298" spans="1:25" s="182" customFormat="1" ht="16.95" customHeight="1">
      <c r="A298" s="213">
        <v>290</v>
      </c>
      <c r="B298" s="256" t="str">
        <f>+[1]kriterijai!B144</f>
        <v>Dotacijos grąžinimas</v>
      </c>
      <c r="C298" s="225">
        <v>48.1</v>
      </c>
      <c r="D298" s="231"/>
      <c r="E298" s="231"/>
      <c r="F298" s="231">
        <v>48.1</v>
      </c>
      <c r="G298" s="231"/>
      <c r="H298" s="231"/>
      <c r="I298" s="231"/>
      <c r="J298" s="231"/>
      <c r="K298" s="231"/>
      <c r="L298" s="231"/>
      <c r="M298" s="231"/>
      <c r="N298" s="231"/>
      <c r="O298" s="231"/>
      <c r="P298" s="231"/>
      <c r="Q298" s="231"/>
      <c r="R298" s="231"/>
      <c r="S298" s="231"/>
      <c r="T298" s="231"/>
      <c r="U298" s="231">
        <v>48.1</v>
      </c>
      <c r="V298" s="231"/>
      <c r="W298" s="231"/>
      <c r="X298" s="257"/>
      <c r="Y298" s="217"/>
    </row>
    <row r="299" spans="1:25" s="182" customFormat="1" ht="16.2" customHeight="1">
      <c r="A299" s="213">
        <v>291</v>
      </c>
      <c r="B299" s="256" t="str">
        <f>+[1]kriterijai!B145</f>
        <v>Paskolos grąžinimas</v>
      </c>
      <c r="C299" s="225">
        <v>0</v>
      </c>
      <c r="D299" s="231"/>
      <c r="E299" s="231"/>
      <c r="F299" s="231">
        <v>0</v>
      </c>
      <c r="G299" s="231"/>
      <c r="H299" s="231"/>
      <c r="I299" s="231"/>
      <c r="J299" s="231"/>
      <c r="K299" s="231"/>
      <c r="L299" s="231"/>
      <c r="M299" s="231"/>
      <c r="N299" s="231"/>
      <c r="O299" s="231"/>
      <c r="P299" s="231"/>
      <c r="Q299" s="231"/>
      <c r="R299" s="231"/>
      <c r="S299" s="231"/>
      <c r="T299" s="231"/>
      <c r="U299" s="231">
        <v>0</v>
      </c>
      <c r="V299" s="231"/>
      <c r="W299" s="231"/>
      <c r="X299" s="257"/>
      <c r="Y299" s="217"/>
    </row>
    <row r="300" spans="1:25" s="182" customFormat="1" ht="28.2" customHeight="1">
      <c r="A300" s="213">
        <v>292</v>
      </c>
      <c r="B300" s="256" t="str">
        <f>+[1]kriterijai!B146</f>
        <v>Kompensuoti UAB "Kėdbusas" nuostolingus maršrutus</v>
      </c>
      <c r="C300" s="225">
        <v>1150</v>
      </c>
      <c r="D300" s="231"/>
      <c r="E300" s="231"/>
      <c r="F300" s="231">
        <v>1150</v>
      </c>
      <c r="G300" s="231"/>
      <c r="H300" s="231"/>
      <c r="I300" s="231"/>
      <c r="J300" s="231"/>
      <c r="K300" s="231"/>
      <c r="L300" s="231"/>
      <c r="M300" s="231"/>
      <c r="N300" s="231"/>
      <c r="O300" s="231"/>
      <c r="P300" s="231"/>
      <c r="Q300" s="231"/>
      <c r="R300" s="231"/>
      <c r="S300" s="231"/>
      <c r="T300" s="231"/>
      <c r="U300" s="231">
        <v>1150</v>
      </c>
      <c r="V300" s="231"/>
      <c r="W300" s="231"/>
      <c r="X300" s="257"/>
      <c r="Y300" s="217"/>
    </row>
    <row r="301" spans="1:25" s="182" customFormat="1" ht="22.2" customHeight="1">
      <c r="A301" s="213">
        <v>293</v>
      </c>
      <c r="B301" s="256" t="s">
        <v>384</v>
      </c>
      <c r="C301" s="225">
        <v>15</v>
      </c>
      <c r="D301" s="231"/>
      <c r="E301" s="231"/>
      <c r="F301" s="231">
        <v>15</v>
      </c>
      <c r="G301" s="231"/>
      <c r="H301" s="231"/>
      <c r="I301" s="231"/>
      <c r="J301" s="231"/>
      <c r="K301" s="231"/>
      <c r="L301" s="231"/>
      <c r="M301" s="231"/>
      <c r="N301" s="231"/>
      <c r="O301" s="231"/>
      <c r="P301" s="231"/>
      <c r="Q301" s="231"/>
      <c r="R301" s="231"/>
      <c r="S301" s="231"/>
      <c r="T301" s="231"/>
      <c r="U301" s="231">
        <v>15</v>
      </c>
      <c r="V301" s="231"/>
      <c r="W301" s="231"/>
      <c r="X301" s="257"/>
      <c r="Y301" s="217"/>
    </row>
    <row r="302" spans="1:25" s="182" customFormat="1" ht="33" customHeight="1">
      <c r="A302" s="213">
        <v>294</v>
      </c>
      <c r="B302" s="256" t="str">
        <f>+[1]kriterijai!B148</f>
        <v xml:space="preserve"> Finansuoti  prevencinę programą "Saugios aplinkos kūrimas ir bendruomenės teisėtvarkos kūrimas"</v>
      </c>
      <c r="C302" s="225">
        <v>12</v>
      </c>
      <c r="D302" s="231"/>
      <c r="E302" s="231"/>
      <c r="F302" s="231">
        <v>12</v>
      </c>
      <c r="G302" s="231"/>
      <c r="H302" s="231"/>
      <c r="I302" s="231"/>
      <c r="J302" s="231"/>
      <c r="K302" s="231"/>
      <c r="L302" s="231"/>
      <c r="M302" s="231"/>
      <c r="N302" s="231"/>
      <c r="O302" s="231"/>
      <c r="P302" s="231"/>
      <c r="Q302" s="231"/>
      <c r="R302" s="231"/>
      <c r="S302" s="231"/>
      <c r="T302" s="231"/>
      <c r="U302" s="231">
        <v>12</v>
      </c>
      <c r="V302" s="231"/>
      <c r="W302" s="231"/>
      <c r="X302" s="257"/>
      <c r="Y302" s="217"/>
    </row>
    <row r="303" spans="1:25" s="182" customFormat="1" ht="24" customHeight="1">
      <c r="A303" s="213">
        <v>295</v>
      </c>
      <c r="B303" s="256" t="str">
        <f>+[1]kriterijai!B149</f>
        <v>Kėdainių rajono savivaldybės  investicijų programai</v>
      </c>
      <c r="C303" s="225">
        <v>3430.9</v>
      </c>
      <c r="D303" s="231"/>
      <c r="E303" s="231"/>
      <c r="F303" s="231">
        <v>3430.9</v>
      </c>
      <c r="G303" s="231"/>
      <c r="H303" s="231"/>
      <c r="I303" s="231"/>
      <c r="J303" s="231"/>
      <c r="K303" s="231"/>
      <c r="L303" s="231"/>
      <c r="M303" s="231"/>
      <c r="N303" s="231"/>
      <c r="O303" s="231"/>
      <c r="P303" s="231"/>
      <c r="Q303" s="231"/>
      <c r="R303" s="231"/>
      <c r="S303" s="231"/>
      <c r="T303" s="231"/>
      <c r="U303" s="231">
        <v>3430.9</v>
      </c>
      <c r="V303" s="231"/>
      <c r="W303" s="231"/>
      <c r="X303" s="257"/>
      <c r="Y303" s="217"/>
    </row>
    <row r="304" spans="1:25" s="182" customFormat="1" ht="24" customHeight="1">
      <c r="A304" s="213">
        <v>296</v>
      </c>
      <c r="B304" s="259" t="s">
        <v>385</v>
      </c>
      <c r="C304" s="231">
        <v>0</v>
      </c>
      <c r="D304" s="231"/>
      <c r="E304" s="231"/>
      <c r="F304" s="231">
        <v>0</v>
      </c>
      <c r="G304" s="231"/>
      <c r="H304" s="231"/>
      <c r="I304" s="231"/>
      <c r="J304" s="231"/>
      <c r="K304" s="231"/>
      <c r="L304" s="231"/>
      <c r="M304" s="231"/>
      <c r="N304" s="231"/>
      <c r="O304" s="231"/>
      <c r="P304" s="231"/>
      <c r="Q304" s="231"/>
      <c r="R304" s="231"/>
      <c r="S304" s="231"/>
      <c r="T304" s="231"/>
      <c r="U304" s="260">
        <v>0</v>
      </c>
      <c r="V304" s="231"/>
      <c r="W304" s="231"/>
      <c r="X304" s="257"/>
      <c r="Y304" s="217"/>
    </row>
    <row r="305" spans="1:26" s="182" customFormat="1">
      <c r="A305" s="213">
        <v>297</v>
      </c>
      <c r="B305" s="261" t="s">
        <v>386</v>
      </c>
      <c r="C305" s="262">
        <v>3840.7</v>
      </c>
      <c r="D305" s="231"/>
      <c r="E305" s="231"/>
      <c r="F305" s="231">
        <v>3840.7</v>
      </c>
      <c r="G305" s="231"/>
      <c r="H305" s="231"/>
      <c r="I305" s="231"/>
      <c r="J305" s="231"/>
      <c r="K305" s="231"/>
      <c r="L305" s="231"/>
      <c r="M305" s="231"/>
      <c r="N305" s="231"/>
      <c r="O305" s="231"/>
      <c r="P305" s="231"/>
      <c r="Q305" s="231"/>
      <c r="R305" s="231"/>
      <c r="S305" s="231"/>
      <c r="T305" s="231"/>
      <c r="U305" s="231">
        <v>3840.7</v>
      </c>
      <c r="V305" s="231"/>
      <c r="W305" s="263"/>
      <c r="X305" s="264"/>
      <c r="Y305" s="217"/>
    </row>
    <row r="306" spans="1:26" s="182" customFormat="1">
      <c r="A306" s="213">
        <v>298</v>
      </c>
      <c r="B306" s="261" t="s">
        <v>387</v>
      </c>
      <c r="C306" s="265">
        <v>38.1</v>
      </c>
      <c r="D306" s="231"/>
      <c r="E306" s="231"/>
      <c r="F306" s="231">
        <v>38.1</v>
      </c>
      <c r="G306" s="231"/>
      <c r="H306" s="231"/>
      <c r="I306" s="231"/>
      <c r="J306" s="231"/>
      <c r="K306" s="231"/>
      <c r="L306" s="231"/>
      <c r="M306" s="231"/>
      <c r="N306" s="231"/>
      <c r="O306" s="231"/>
      <c r="P306" s="231"/>
      <c r="Q306" s="231"/>
      <c r="R306" s="231"/>
      <c r="S306" s="231"/>
      <c r="T306" s="231"/>
      <c r="U306" s="231">
        <v>38.1</v>
      </c>
      <c r="V306" s="231"/>
      <c r="W306" s="263"/>
      <c r="X306" s="264"/>
      <c r="Y306" s="217"/>
    </row>
    <row r="307" spans="1:26" s="182" customFormat="1" ht="15.75" customHeight="1">
      <c r="A307" s="213">
        <v>299</v>
      </c>
      <c r="B307" s="261" t="s">
        <v>388</v>
      </c>
      <c r="C307" s="265">
        <v>1066.4000000000001</v>
      </c>
      <c r="D307" s="231"/>
      <c r="E307" s="231"/>
      <c r="F307" s="231">
        <v>1066.4000000000001</v>
      </c>
      <c r="G307" s="231"/>
      <c r="H307" s="231"/>
      <c r="I307" s="231"/>
      <c r="J307" s="231"/>
      <c r="K307" s="231"/>
      <c r="L307" s="231"/>
      <c r="M307" s="231"/>
      <c r="N307" s="231"/>
      <c r="O307" s="231"/>
      <c r="P307" s="231"/>
      <c r="Q307" s="231"/>
      <c r="R307" s="231"/>
      <c r="S307" s="231"/>
      <c r="T307" s="231"/>
      <c r="U307" s="231">
        <v>1066.4000000000001</v>
      </c>
      <c r="V307" s="231"/>
      <c r="W307" s="263"/>
      <c r="X307" s="264"/>
      <c r="Y307" s="217"/>
    </row>
    <row r="308" spans="1:26" s="182" customFormat="1">
      <c r="A308" s="213">
        <v>300</v>
      </c>
      <c r="B308" s="261" t="s">
        <v>389</v>
      </c>
      <c r="C308" s="265">
        <v>1941.5</v>
      </c>
      <c r="D308" s="231"/>
      <c r="E308" s="231"/>
      <c r="F308" s="231">
        <v>1941.5</v>
      </c>
      <c r="G308" s="231"/>
      <c r="H308" s="231"/>
      <c r="I308" s="231"/>
      <c r="J308" s="231"/>
      <c r="K308" s="231"/>
      <c r="L308" s="231"/>
      <c r="M308" s="231"/>
      <c r="N308" s="231"/>
      <c r="O308" s="231"/>
      <c r="P308" s="231"/>
      <c r="Q308" s="231"/>
      <c r="R308" s="231"/>
      <c r="S308" s="231"/>
      <c r="T308" s="231"/>
      <c r="U308" s="231">
        <v>1941.5</v>
      </c>
      <c r="V308" s="231"/>
      <c r="W308" s="263"/>
      <c r="X308" s="264"/>
      <c r="Y308" s="217"/>
    </row>
    <row r="309" spans="1:26" s="182" customFormat="1" ht="24">
      <c r="A309" s="213">
        <v>301</v>
      </c>
      <c r="B309" s="266" t="s">
        <v>127</v>
      </c>
      <c r="C309" s="265">
        <v>1613</v>
      </c>
      <c r="D309" s="231"/>
      <c r="E309" s="231"/>
      <c r="F309" s="231">
        <v>1613</v>
      </c>
      <c r="G309" s="231"/>
      <c r="H309" s="231"/>
      <c r="I309" s="231"/>
      <c r="J309" s="231"/>
      <c r="K309" s="231"/>
      <c r="L309" s="231"/>
      <c r="M309" s="231"/>
      <c r="N309" s="231"/>
      <c r="O309" s="231"/>
      <c r="P309" s="231"/>
      <c r="Q309" s="231"/>
      <c r="R309" s="231"/>
      <c r="S309" s="231"/>
      <c r="T309" s="231"/>
      <c r="U309" s="231">
        <v>1613</v>
      </c>
      <c r="V309" s="231"/>
      <c r="W309" s="263"/>
      <c r="X309" s="264"/>
      <c r="Y309" s="217"/>
    </row>
    <row r="310" spans="1:26" s="182" customFormat="1" ht="23.4" customHeight="1">
      <c r="A310" s="213">
        <v>302</v>
      </c>
      <c r="B310" s="261" t="s">
        <v>390</v>
      </c>
      <c r="C310" s="265">
        <v>681.2</v>
      </c>
      <c r="D310" s="231"/>
      <c r="E310" s="231"/>
      <c r="F310" s="231">
        <v>681.2</v>
      </c>
      <c r="G310" s="231"/>
      <c r="H310" s="231"/>
      <c r="I310" s="231"/>
      <c r="J310" s="231"/>
      <c r="K310" s="231"/>
      <c r="L310" s="231"/>
      <c r="M310" s="231"/>
      <c r="N310" s="231"/>
      <c r="O310" s="231"/>
      <c r="P310" s="231"/>
      <c r="Q310" s="231"/>
      <c r="R310" s="231"/>
      <c r="S310" s="231"/>
      <c r="T310" s="231"/>
      <c r="U310" s="231">
        <v>681.2</v>
      </c>
      <c r="V310" s="231"/>
      <c r="W310" s="263"/>
      <c r="X310" s="264"/>
      <c r="Y310" s="217"/>
    </row>
    <row r="311" spans="1:26" s="272" customFormat="1" ht="13.8" thickBot="1">
      <c r="A311" s="267">
        <v>303</v>
      </c>
      <c r="B311" s="268" t="s">
        <v>246</v>
      </c>
      <c r="C311" s="269">
        <v>86156.299999999988</v>
      </c>
      <c r="D311" s="269">
        <v>44598.2</v>
      </c>
      <c r="E311" s="269">
        <v>655.6</v>
      </c>
      <c r="F311" s="269">
        <v>40902.499999999985</v>
      </c>
      <c r="G311" s="269">
        <v>720.90000000000009</v>
      </c>
      <c r="H311" s="269">
        <v>75.899999999999991</v>
      </c>
      <c r="I311" s="269">
        <v>117</v>
      </c>
      <c r="J311" s="269">
        <v>884.59999999999991</v>
      </c>
      <c r="K311" s="269">
        <v>51.899999999999991</v>
      </c>
      <c r="L311" s="269">
        <v>27.7</v>
      </c>
      <c r="M311" s="269">
        <v>2922.1</v>
      </c>
      <c r="N311" s="269">
        <v>832.7</v>
      </c>
      <c r="O311" s="269">
        <v>141.00000000000003</v>
      </c>
      <c r="P311" s="269">
        <v>2464.0000000000005</v>
      </c>
      <c r="Q311" s="269">
        <v>1562.5</v>
      </c>
      <c r="R311" s="269">
        <v>195.3</v>
      </c>
      <c r="S311" s="269">
        <v>154</v>
      </c>
      <c r="T311" s="269">
        <v>310.09999999999997</v>
      </c>
      <c r="U311" s="269">
        <v>22428.9</v>
      </c>
      <c r="V311" s="269">
        <v>7369</v>
      </c>
      <c r="W311" s="269">
        <v>331.5</v>
      </c>
      <c r="X311" s="270">
        <v>313.39999999999998</v>
      </c>
      <c r="Y311" s="217"/>
      <c r="Z311" s="271"/>
    </row>
    <row r="312" spans="1:26" s="272" customFormat="1" ht="24.6" customHeight="1">
      <c r="A312" s="273">
        <v>304</v>
      </c>
      <c r="B312" s="274" t="s">
        <v>391</v>
      </c>
      <c r="C312" s="275">
        <v>49628.400000000009</v>
      </c>
      <c r="D312" s="275">
        <v>22259.7</v>
      </c>
      <c r="E312" s="275">
        <v>330.8</v>
      </c>
      <c r="F312" s="275">
        <v>27037.899999999991</v>
      </c>
      <c r="G312" s="275">
        <v>57.7</v>
      </c>
      <c r="H312" s="275">
        <v>32.9</v>
      </c>
      <c r="I312" s="275">
        <v>101.5</v>
      </c>
      <c r="J312" s="275">
        <v>755.2</v>
      </c>
      <c r="K312" s="275">
        <v>26.099999999999998</v>
      </c>
      <c r="L312" s="275">
        <v>23.1</v>
      </c>
      <c r="M312" s="275">
        <v>2921.6</v>
      </c>
      <c r="N312" s="275">
        <v>667.1</v>
      </c>
      <c r="O312" s="275">
        <v>41.2</v>
      </c>
      <c r="P312" s="275">
        <v>2305.6000000000004</v>
      </c>
      <c r="Q312" s="275">
        <v>1446.8</v>
      </c>
      <c r="R312" s="275">
        <v>168.9</v>
      </c>
      <c r="S312" s="275">
        <v>136.1</v>
      </c>
      <c r="T312" s="275">
        <v>209.2</v>
      </c>
      <c r="U312" s="275">
        <v>11534.000000000002</v>
      </c>
      <c r="V312" s="275">
        <v>6064.3</v>
      </c>
      <c r="W312" s="275">
        <v>315.10000000000002</v>
      </c>
      <c r="X312" s="276">
        <v>231.5</v>
      </c>
      <c r="Y312" s="217"/>
      <c r="Z312" s="271"/>
    </row>
    <row r="313" spans="1:26" s="272" customFormat="1" ht="13.2">
      <c r="A313" s="213">
        <v>305</v>
      </c>
      <c r="B313" s="277" t="s">
        <v>386</v>
      </c>
      <c r="C313" s="278">
        <v>3840.7</v>
      </c>
      <c r="D313" s="278">
        <v>0</v>
      </c>
      <c r="E313" s="278">
        <v>0</v>
      </c>
      <c r="F313" s="278">
        <v>3840.7</v>
      </c>
      <c r="G313" s="278">
        <v>0</v>
      </c>
      <c r="H313" s="278">
        <v>0</v>
      </c>
      <c r="I313" s="278">
        <v>0</v>
      </c>
      <c r="J313" s="278">
        <v>0</v>
      </c>
      <c r="K313" s="278">
        <v>0</v>
      </c>
      <c r="L313" s="278">
        <v>0</v>
      </c>
      <c r="M313" s="278">
        <v>0</v>
      </c>
      <c r="N313" s="278">
        <v>0</v>
      </c>
      <c r="O313" s="278">
        <v>0</v>
      </c>
      <c r="P313" s="278">
        <v>0</v>
      </c>
      <c r="Q313" s="278"/>
      <c r="R313" s="278">
        <v>0</v>
      </c>
      <c r="S313" s="278">
        <v>0</v>
      </c>
      <c r="T313" s="278">
        <v>0</v>
      </c>
      <c r="U313" s="278">
        <v>3840.7</v>
      </c>
      <c r="V313" s="278">
        <v>0</v>
      </c>
      <c r="W313" s="279"/>
      <c r="X313" s="280"/>
      <c r="Y313" s="217"/>
      <c r="Z313" s="271"/>
    </row>
    <row r="314" spans="1:26" s="272" customFormat="1" ht="23.4">
      <c r="A314" s="213">
        <v>306</v>
      </c>
      <c r="B314" s="235" t="s">
        <v>368</v>
      </c>
      <c r="C314" s="278">
        <v>2435.6000000000004</v>
      </c>
      <c r="D314" s="278">
        <v>496.6</v>
      </c>
      <c r="E314" s="278">
        <v>8.5</v>
      </c>
      <c r="F314" s="278">
        <v>1930.5000000000002</v>
      </c>
      <c r="G314" s="278">
        <v>649</v>
      </c>
      <c r="H314" s="278">
        <v>38.099999999999994</v>
      </c>
      <c r="I314" s="278">
        <v>10.499999999999998</v>
      </c>
      <c r="J314" s="278">
        <v>68.800000000000011</v>
      </c>
      <c r="K314" s="278">
        <v>23.799999999999997</v>
      </c>
      <c r="L314" s="278">
        <v>4.2</v>
      </c>
      <c r="M314" s="278">
        <v>0.5</v>
      </c>
      <c r="N314" s="278">
        <v>131.30000000000001</v>
      </c>
      <c r="O314" s="278">
        <v>17.099999999999998</v>
      </c>
      <c r="P314" s="278">
        <v>93</v>
      </c>
      <c r="Q314" s="278">
        <v>82.9</v>
      </c>
      <c r="R314" s="278">
        <v>17.899999999999999</v>
      </c>
      <c r="S314" s="278">
        <v>13.6</v>
      </c>
      <c r="T314" s="278">
        <v>46.399999999999991</v>
      </c>
      <c r="U314" s="278">
        <v>642.79999999999995</v>
      </c>
      <c r="V314" s="278">
        <v>0</v>
      </c>
      <c r="W314" s="278">
        <v>8.6999999999999993</v>
      </c>
      <c r="X314" s="281">
        <v>81.900000000000006</v>
      </c>
      <c r="Y314" s="217"/>
      <c r="Z314" s="271"/>
    </row>
    <row r="315" spans="1:26" s="272" customFormat="1" ht="13.2">
      <c r="A315" s="213">
        <v>307</v>
      </c>
      <c r="B315" s="214" t="s">
        <v>369</v>
      </c>
      <c r="C315" s="278">
        <v>18397.8</v>
      </c>
      <c r="D315" s="278">
        <v>17765.400000000001</v>
      </c>
      <c r="E315" s="278">
        <v>257.09999999999997</v>
      </c>
      <c r="F315" s="278">
        <v>375.3</v>
      </c>
      <c r="G315" s="278">
        <v>0</v>
      </c>
      <c r="H315" s="278">
        <v>0</v>
      </c>
      <c r="I315" s="278">
        <v>0</v>
      </c>
      <c r="J315" s="278">
        <v>0</v>
      </c>
      <c r="K315" s="278">
        <v>0</v>
      </c>
      <c r="L315" s="278">
        <v>0</v>
      </c>
      <c r="M315" s="278">
        <v>0</v>
      </c>
      <c r="N315" s="278">
        <v>0</v>
      </c>
      <c r="O315" s="278">
        <v>58.000000000000007</v>
      </c>
      <c r="P315" s="278">
        <v>0</v>
      </c>
      <c r="Q315" s="278">
        <v>0</v>
      </c>
      <c r="R315" s="278">
        <v>0</v>
      </c>
      <c r="S315" s="278">
        <v>0</v>
      </c>
      <c r="T315" s="278">
        <v>44.3</v>
      </c>
      <c r="U315" s="278">
        <v>273</v>
      </c>
      <c r="V315" s="278">
        <v>0</v>
      </c>
      <c r="W315" s="278">
        <v>0</v>
      </c>
      <c r="X315" s="281">
        <v>0</v>
      </c>
      <c r="Y315" s="217"/>
      <c r="Z315" s="271"/>
    </row>
    <row r="316" spans="1:26" s="272" customFormat="1" ht="66.599999999999994" customHeight="1">
      <c r="A316" s="213">
        <v>308</v>
      </c>
      <c r="B316" s="282" t="s">
        <v>392</v>
      </c>
      <c r="C316" s="278">
        <v>5825.1999999999989</v>
      </c>
      <c r="D316" s="278">
        <v>3486.5</v>
      </c>
      <c r="E316" s="278">
        <v>50.7</v>
      </c>
      <c r="F316" s="278">
        <v>2288</v>
      </c>
      <c r="G316" s="278">
        <v>4.5999999999999996</v>
      </c>
      <c r="H316" s="278">
        <v>3.8</v>
      </c>
      <c r="I316" s="278">
        <v>3.4</v>
      </c>
      <c r="J316" s="278">
        <v>44.8</v>
      </c>
      <c r="K316" s="278">
        <v>2</v>
      </c>
      <c r="L316" s="278">
        <v>0.4</v>
      </c>
      <c r="M316" s="278">
        <v>0</v>
      </c>
      <c r="N316" s="278">
        <v>32</v>
      </c>
      <c r="O316" s="278">
        <v>24.3</v>
      </c>
      <c r="P316" s="278">
        <v>25.1</v>
      </c>
      <c r="Q316" s="278">
        <v>23.6</v>
      </c>
      <c r="R316" s="278">
        <v>3.8</v>
      </c>
      <c r="S316" s="278">
        <v>1.3</v>
      </c>
      <c r="T316" s="278">
        <v>9.5</v>
      </c>
      <c r="U316" s="278">
        <v>797</v>
      </c>
      <c r="V316" s="278">
        <v>1304.7</v>
      </c>
      <c r="W316" s="278">
        <v>7.7</v>
      </c>
      <c r="X316" s="281">
        <v>0</v>
      </c>
      <c r="Y316" s="217"/>
      <c r="Z316" s="271"/>
    </row>
    <row r="317" spans="1:26" s="30" customFormat="1" ht="28.2" customHeight="1">
      <c r="A317" s="213">
        <v>309</v>
      </c>
      <c r="B317" s="283" t="s">
        <v>376</v>
      </c>
      <c r="C317" s="278">
        <v>688.4</v>
      </c>
      <c r="D317" s="278">
        <v>590</v>
      </c>
      <c r="E317" s="278">
        <v>8.5</v>
      </c>
      <c r="F317" s="278">
        <v>89.9</v>
      </c>
      <c r="G317" s="278">
        <v>9.6</v>
      </c>
      <c r="H317" s="278">
        <v>1.1000000000000001</v>
      </c>
      <c r="I317" s="278">
        <v>1.6</v>
      </c>
      <c r="J317" s="278">
        <v>15.8</v>
      </c>
      <c r="K317" s="278">
        <v>0</v>
      </c>
      <c r="L317" s="278">
        <v>0</v>
      </c>
      <c r="M317" s="278">
        <v>0</v>
      </c>
      <c r="N317" s="278">
        <v>2.2999999999999998</v>
      </c>
      <c r="O317" s="278">
        <v>0.4</v>
      </c>
      <c r="P317" s="278">
        <v>40.299999999999997</v>
      </c>
      <c r="Q317" s="278">
        <v>9.1999999999999993</v>
      </c>
      <c r="R317" s="278">
        <v>4.7</v>
      </c>
      <c r="S317" s="278">
        <v>3</v>
      </c>
      <c r="T317" s="278">
        <v>0.7</v>
      </c>
      <c r="U317" s="278">
        <v>1.2</v>
      </c>
      <c r="V317" s="278">
        <v>0</v>
      </c>
      <c r="W317" s="278">
        <v>0</v>
      </c>
      <c r="X317" s="280"/>
      <c r="Y317" s="217"/>
      <c r="Z317" s="271"/>
    </row>
    <row r="318" spans="1:26" s="272" customFormat="1" ht="26.4">
      <c r="A318" s="213">
        <v>310</v>
      </c>
      <c r="B318" s="284" t="s">
        <v>390</v>
      </c>
      <c r="C318" s="285">
        <v>681.2</v>
      </c>
      <c r="D318" s="285"/>
      <c r="E318" s="285"/>
      <c r="F318" s="285">
        <v>681.2</v>
      </c>
      <c r="G318" s="285"/>
      <c r="H318" s="285"/>
      <c r="I318" s="285"/>
      <c r="J318" s="285"/>
      <c r="K318" s="285"/>
      <c r="L318" s="285"/>
      <c r="M318" s="285"/>
      <c r="N318" s="285"/>
      <c r="O318" s="285"/>
      <c r="P318" s="285"/>
      <c r="Q318" s="285"/>
      <c r="R318" s="285"/>
      <c r="S318" s="285"/>
      <c r="T318" s="285"/>
      <c r="U318" s="285">
        <v>681.2</v>
      </c>
      <c r="V318" s="285"/>
      <c r="W318" s="106"/>
      <c r="X318" s="280"/>
      <c r="Y318" s="217"/>
      <c r="Z318" s="271"/>
    </row>
    <row r="319" spans="1:26" s="272" customFormat="1" ht="26.4">
      <c r="A319" s="213">
        <v>311</v>
      </c>
      <c r="B319" s="286" t="s">
        <v>127</v>
      </c>
      <c r="C319" s="285">
        <v>1613</v>
      </c>
      <c r="D319" s="285"/>
      <c r="E319" s="285"/>
      <c r="F319" s="285">
        <v>1613</v>
      </c>
      <c r="G319" s="285"/>
      <c r="H319" s="285"/>
      <c r="I319" s="285"/>
      <c r="J319" s="285"/>
      <c r="K319" s="285"/>
      <c r="L319" s="285"/>
      <c r="M319" s="285"/>
      <c r="N319" s="285"/>
      <c r="O319" s="285"/>
      <c r="P319" s="285"/>
      <c r="Q319" s="285"/>
      <c r="R319" s="285"/>
      <c r="S319" s="285"/>
      <c r="T319" s="285"/>
      <c r="U319" s="285">
        <v>1613</v>
      </c>
      <c r="V319" s="285"/>
      <c r="W319" s="106"/>
      <c r="X319" s="280"/>
      <c r="Y319" s="217"/>
      <c r="Z319" s="271"/>
    </row>
    <row r="320" spans="1:26" s="182" customFormat="1" ht="27.6" customHeight="1">
      <c r="A320" s="213">
        <v>312</v>
      </c>
      <c r="B320" s="284" t="str">
        <f>+B306</f>
        <v>Biudžeto asignavimai  finansuoti VB lėšomis</v>
      </c>
      <c r="C320" s="285">
        <v>38.1</v>
      </c>
      <c r="D320" s="285"/>
      <c r="E320" s="285"/>
      <c r="F320" s="285">
        <v>38.1</v>
      </c>
      <c r="G320" s="285"/>
      <c r="H320" s="285"/>
      <c r="I320" s="285"/>
      <c r="J320" s="285"/>
      <c r="K320" s="285"/>
      <c r="L320" s="285"/>
      <c r="M320" s="285"/>
      <c r="N320" s="285"/>
      <c r="O320" s="285"/>
      <c r="P320" s="285"/>
      <c r="Q320" s="285"/>
      <c r="R320" s="285"/>
      <c r="S320" s="285"/>
      <c r="T320" s="285"/>
      <c r="U320" s="285">
        <v>38.1</v>
      </c>
      <c r="V320" s="285"/>
      <c r="W320" s="106"/>
      <c r="X320" s="280"/>
      <c r="Y320" s="217"/>
      <c r="Z320" s="271"/>
    </row>
    <row r="321" spans="1:26" ht="16.2" customHeight="1">
      <c r="A321" s="213">
        <v>313</v>
      </c>
      <c r="B321" s="284" t="s">
        <v>389</v>
      </c>
      <c r="C321" s="287">
        <v>1941.5</v>
      </c>
      <c r="D321" s="127"/>
      <c r="E321" s="127"/>
      <c r="F321" s="288">
        <v>1941.5</v>
      </c>
      <c r="G321" s="127"/>
      <c r="H321" s="127"/>
      <c r="I321" s="127"/>
      <c r="J321" s="127"/>
      <c r="K321" s="127"/>
      <c r="L321" s="127"/>
      <c r="M321" s="127"/>
      <c r="N321" s="127"/>
      <c r="O321" s="127"/>
      <c r="P321" s="127"/>
      <c r="Q321" s="127"/>
      <c r="R321" s="127"/>
      <c r="S321" s="127"/>
      <c r="T321" s="127"/>
      <c r="U321" s="73">
        <v>1941.5</v>
      </c>
      <c r="V321" s="127"/>
      <c r="W321" s="34"/>
      <c r="X321" s="289"/>
      <c r="Y321" s="217"/>
      <c r="Z321" s="271"/>
    </row>
    <row r="322" spans="1:26" ht="23.4">
      <c r="A322" s="213">
        <v>314</v>
      </c>
      <c r="B322" s="253" t="s">
        <v>388</v>
      </c>
      <c r="C322" s="288">
        <v>1066.4000000000001</v>
      </c>
      <c r="D322" s="290">
        <v>0</v>
      </c>
      <c r="E322" s="290">
        <v>0</v>
      </c>
      <c r="F322" s="290">
        <v>1066.4000000000001</v>
      </c>
      <c r="G322" s="290">
        <v>0</v>
      </c>
      <c r="H322" s="290">
        <v>0</v>
      </c>
      <c r="I322" s="290">
        <v>0</v>
      </c>
      <c r="J322" s="290">
        <v>0</v>
      </c>
      <c r="K322" s="290">
        <v>0</v>
      </c>
      <c r="L322" s="290">
        <v>0</v>
      </c>
      <c r="M322" s="290">
        <v>0</v>
      </c>
      <c r="N322" s="290">
        <v>0</v>
      </c>
      <c r="O322" s="290">
        <v>0</v>
      </c>
      <c r="P322" s="290">
        <v>0</v>
      </c>
      <c r="Q322" s="290">
        <v>0</v>
      </c>
      <c r="R322" s="290">
        <v>0</v>
      </c>
      <c r="S322" s="290">
        <v>0</v>
      </c>
      <c r="T322" s="290">
        <v>0</v>
      </c>
      <c r="U322" s="290">
        <v>1066.4000000000001</v>
      </c>
      <c r="V322" s="290">
        <v>0</v>
      </c>
      <c r="W322" s="290">
        <v>0</v>
      </c>
      <c r="X322" s="291">
        <v>0</v>
      </c>
      <c r="Y322" s="217"/>
      <c r="Z322" s="271"/>
    </row>
    <row r="323" spans="1:26" ht="24" thickBot="1">
      <c r="A323" s="292">
        <v>315</v>
      </c>
      <c r="B323" s="293" t="s">
        <v>385</v>
      </c>
      <c r="C323" s="294">
        <v>0</v>
      </c>
      <c r="D323" s="295">
        <v>0</v>
      </c>
      <c r="E323" s="295">
        <v>0</v>
      </c>
      <c r="F323" s="295">
        <v>0</v>
      </c>
      <c r="G323" s="295">
        <v>0</v>
      </c>
      <c r="H323" s="295">
        <v>0</v>
      </c>
      <c r="I323" s="295">
        <v>0</v>
      </c>
      <c r="J323" s="295">
        <v>0</v>
      </c>
      <c r="K323" s="295">
        <v>0</v>
      </c>
      <c r="L323" s="295">
        <v>0</v>
      </c>
      <c r="M323" s="295">
        <v>0</v>
      </c>
      <c r="N323" s="295">
        <v>0</v>
      </c>
      <c r="O323" s="295">
        <v>0</v>
      </c>
      <c r="P323" s="295">
        <v>0</v>
      </c>
      <c r="Q323" s="295">
        <v>0</v>
      </c>
      <c r="R323" s="295">
        <v>0</v>
      </c>
      <c r="S323" s="295">
        <v>0</v>
      </c>
      <c r="T323" s="295">
        <v>0</v>
      </c>
      <c r="U323" s="296">
        <v>0</v>
      </c>
      <c r="V323" s="295">
        <v>0</v>
      </c>
      <c r="W323" s="295">
        <v>0</v>
      </c>
      <c r="X323" s="297">
        <v>0</v>
      </c>
      <c r="Y323" s="217"/>
      <c r="Z323" s="271"/>
    </row>
    <row r="324" spans="1:26">
      <c r="A324" s="298"/>
      <c r="B324" s="299"/>
      <c r="C324" s="300"/>
      <c r="D324" s="301"/>
      <c r="E324" s="301"/>
      <c r="F324" s="300"/>
      <c r="G324" s="301"/>
      <c r="H324" s="301"/>
      <c r="I324" s="301"/>
      <c r="J324" s="301"/>
      <c r="K324" s="301"/>
      <c r="L324" s="301"/>
      <c r="M324" s="301"/>
      <c r="N324" s="301"/>
      <c r="O324" s="301"/>
      <c r="P324" s="301"/>
      <c r="Q324" s="301"/>
      <c r="R324" s="301"/>
      <c r="S324" s="301"/>
      <c r="T324" s="301"/>
      <c r="U324" s="301"/>
      <c r="V324" s="301"/>
      <c r="X324" s="185"/>
    </row>
    <row r="325" spans="1:26">
      <c r="A325" s="298"/>
      <c r="B325" s="299"/>
      <c r="C325" s="300"/>
      <c r="D325" s="301"/>
      <c r="E325" s="301"/>
      <c r="F325" s="300"/>
      <c r="G325" s="301"/>
      <c r="H325" s="301"/>
      <c r="I325" s="301"/>
      <c r="J325" s="301"/>
      <c r="K325" s="301"/>
      <c r="L325" s="301"/>
      <c r="M325" s="301"/>
      <c r="N325" s="301"/>
      <c r="O325" s="301"/>
      <c r="P325" s="301"/>
      <c r="Q325" s="301"/>
      <c r="R325" s="301"/>
      <c r="S325" s="301"/>
      <c r="T325" s="301"/>
      <c r="U325" s="301"/>
      <c r="V325" s="301"/>
      <c r="X325" s="185"/>
    </row>
    <row r="326" spans="1:26">
      <c r="A326" s="298"/>
      <c r="B326" s="299"/>
      <c r="C326" s="300"/>
      <c r="D326" s="301"/>
      <c r="E326" s="301"/>
      <c r="F326" s="300"/>
      <c r="G326" s="301"/>
      <c r="H326" s="301"/>
      <c r="I326" s="301"/>
      <c r="J326" s="301"/>
      <c r="K326" s="301"/>
      <c r="L326" s="301"/>
      <c r="M326" s="301"/>
      <c r="N326" s="301"/>
      <c r="O326" s="301"/>
      <c r="P326" s="301"/>
      <c r="Q326" s="301"/>
      <c r="R326" s="301"/>
      <c r="S326" s="301"/>
      <c r="T326" s="301"/>
      <c r="U326" s="301"/>
      <c r="V326" s="301"/>
      <c r="X326" s="185"/>
    </row>
    <row r="327" spans="1:26" ht="33" customHeight="1">
      <c r="A327" s="298"/>
      <c r="B327" s="299"/>
      <c r="C327" s="300"/>
      <c r="D327" s="301"/>
      <c r="E327" s="301"/>
      <c r="F327" s="300"/>
      <c r="G327" s="301"/>
      <c r="H327" s="301"/>
      <c r="I327" s="301"/>
      <c r="J327" s="301"/>
      <c r="K327" s="301"/>
      <c r="L327" s="301"/>
      <c r="M327" s="301"/>
      <c r="N327" s="301"/>
      <c r="O327" s="301"/>
      <c r="P327" s="301"/>
      <c r="Q327" s="301"/>
      <c r="R327" s="301"/>
      <c r="S327" s="301"/>
      <c r="T327" s="301"/>
      <c r="U327" s="301"/>
      <c r="V327" s="301"/>
      <c r="X327" s="185"/>
    </row>
    <row r="328" spans="1:26" ht="33" customHeight="1">
      <c r="A328" s="298"/>
      <c r="B328" s="299"/>
      <c r="C328" s="300"/>
      <c r="D328" s="301"/>
      <c r="E328" s="301"/>
      <c r="F328" s="300"/>
      <c r="G328" s="301"/>
      <c r="H328" s="301"/>
      <c r="I328" s="301"/>
      <c r="J328" s="301"/>
      <c r="K328" s="301"/>
      <c r="L328" s="301"/>
      <c r="M328" s="301"/>
      <c r="N328" s="301"/>
      <c r="O328" s="301"/>
      <c r="P328" s="301"/>
      <c r="Q328" s="301"/>
      <c r="R328" s="301"/>
      <c r="S328" s="301"/>
      <c r="T328" s="301"/>
      <c r="U328" s="301"/>
      <c r="V328" s="301"/>
      <c r="X328" s="185"/>
    </row>
    <row r="329" spans="1:26">
      <c r="A329" s="298"/>
      <c r="B329" s="299"/>
      <c r="C329" s="300"/>
      <c r="D329" s="301"/>
      <c r="E329" s="301"/>
      <c r="F329" s="300"/>
      <c r="G329" s="301"/>
      <c r="H329" s="301"/>
      <c r="I329" s="301"/>
      <c r="J329" s="301"/>
      <c r="K329" s="301"/>
      <c r="L329" s="301"/>
      <c r="M329" s="301"/>
      <c r="N329" s="301"/>
      <c r="O329" s="301"/>
      <c r="P329" s="301"/>
      <c r="Q329" s="301"/>
      <c r="R329" s="301"/>
      <c r="S329" s="301"/>
      <c r="T329" s="301"/>
      <c r="U329" s="301"/>
      <c r="V329" s="301"/>
      <c r="X329" s="185"/>
    </row>
    <row r="330" spans="1:26" ht="43.5" customHeight="1">
      <c r="A330" s="298"/>
      <c r="B330" s="299"/>
      <c r="C330" s="300"/>
      <c r="D330" s="301"/>
      <c r="E330" s="301"/>
      <c r="F330" s="300"/>
      <c r="G330" s="301"/>
      <c r="H330" s="301"/>
      <c r="I330" s="301"/>
      <c r="J330" s="301"/>
      <c r="K330" s="301"/>
      <c r="L330" s="301"/>
      <c r="M330" s="301"/>
      <c r="N330" s="301"/>
      <c r="O330" s="301"/>
      <c r="P330" s="301"/>
      <c r="Q330" s="301"/>
      <c r="R330" s="301"/>
      <c r="S330" s="301"/>
      <c r="T330" s="301"/>
      <c r="U330" s="301"/>
      <c r="V330" s="301"/>
      <c r="X330" s="185"/>
    </row>
    <row r="331" spans="1:26">
      <c r="A331" s="298"/>
      <c r="B331" s="299"/>
      <c r="C331" s="300"/>
      <c r="D331" s="301"/>
      <c r="E331" s="301"/>
      <c r="F331" s="300"/>
      <c r="G331" s="301"/>
      <c r="H331" s="301"/>
      <c r="I331" s="301"/>
      <c r="J331" s="301"/>
      <c r="K331" s="301"/>
      <c r="L331" s="301"/>
      <c r="M331" s="301"/>
      <c r="N331" s="301"/>
      <c r="O331" s="301"/>
      <c r="P331" s="301"/>
      <c r="Q331" s="301"/>
      <c r="R331" s="301"/>
      <c r="S331" s="301"/>
      <c r="T331" s="301"/>
      <c r="U331" s="301"/>
      <c r="V331" s="301"/>
      <c r="X331" s="185"/>
    </row>
    <row r="332" spans="1:26">
      <c r="A332" s="298"/>
      <c r="B332" s="299"/>
      <c r="C332" s="300"/>
      <c r="D332" s="301"/>
      <c r="E332" s="301"/>
      <c r="F332" s="300"/>
      <c r="G332" s="301"/>
      <c r="H332" s="301"/>
      <c r="I332" s="301"/>
      <c r="J332" s="301"/>
      <c r="K332" s="301"/>
      <c r="L332" s="301"/>
      <c r="M332" s="301"/>
      <c r="N332" s="301"/>
      <c r="O332" s="301"/>
      <c r="P332" s="301"/>
      <c r="Q332" s="301"/>
      <c r="R332" s="301"/>
      <c r="S332" s="301"/>
      <c r="T332" s="301"/>
      <c r="U332" s="301"/>
      <c r="V332" s="301"/>
      <c r="X332" s="185"/>
    </row>
    <row r="333" spans="1:26">
      <c r="A333" s="298"/>
      <c r="B333" s="299"/>
      <c r="C333" s="300"/>
      <c r="D333" s="301"/>
      <c r="E333" s="301"/>
      <c r="F333" s="300"/>
      <c r="G333" s="301"/>
      <c r="H333" s="301"/>
      <c r="I333" s="301"/>
      <c r="J333" s="301"/>
      <c r="K333" s="301"/>
      <c r="L333" s="301"/>
      <c r="M333" s="301"/>
      <c r="N333" s="301"/>
      <c r="O333" s="301"/>
      <c r="P333" s="301"/>
      <c r="Q333" s="301"/>
      <c r="R333" s="301"/>
      <c r="S333" s="301"/>
      <c r="T333" s="301"/>
      <c r="U333" s="301"/>
      <c r="V333" s="301"/>
      <c r="X333" s="185"/>
    </row>
    <row r="334" spans="1:26">
      <c r="A334" s="298"/>
      <c r="B334" s="299"/>
      <c r="C334" s="300"/>
      <c r="D334" s="301"/>
      <c r="E334" s="301"/>
      <c r="F334" s="300"/>
      <c r="G334" s="301"/>
      <c r="H334" s="301"/>
      <c r="I334" s="301"/>
      <c r="J334" s="301"/>
      <c r="K334" s="301"/>
      <c r="L334" s="301"/>
      <c r="M334" s="301"/>
      <c r="N334" s="301"/>
      <c r="O334" s="301"/>
      <c r="P334" s="301"/>
      <c r="Q334" s="301"/>
      <c r="R334" s="301"/>
      <c r="S334" s="301"/>
      <c r="T334" s="301"/>
      <c r="U334" s="301"/>
      <c r="V334" s="301"/>
      <c r="X334" s="185"/>
    </row>
    <row r="335" spans="1:26">
      <c r="A335" s="298"/>
      <c r="B335" s="299"/>
      <c r="C335" s="300"/>
      <c r="D335" s="301"/>
      <c r="E335" s="301"/>
      <c r="F335" s="300"/>
      <c r="G335" s="301"/>
      <c r="H335" s="301"/>
      <c r="I335" s="301"/>
      <c r="J335" s="301"/>
      <c r="K335" s="301"/>
      <c r="L335" s="301"/>
      <c r="M335" s="301"/>
      <c r="N335" s="301"/>
      <c r="O335" s="301"/>
      <c r="P335" s="301"/>
      <c r="Q335" s="301"/>
      <c r="R335" s="301"/>
      <c r="S335" s="301"/>
      <c r="T335" s="301"/>
      <c r="U335" s="301"/>
      <c r="V335" s="301"/>
      <c r="X335" s="185"/>
    </row>
    <row r="336" spans="1:26" ht="46.5" customHeight="1">
      <c r="A336" s="298"/>
      <c r="B336" s="299"/>
      <c r="C336" s="300"/>
      <c r="D336" s="301"/>
      <c r="E336" s="301"/>
      <c r="F336" s="300"/>
      <c r="G336" s="301"/>
      <c r="H336" s="301"/>
      <c r="I336" s="301"/>
      <c r="J336" s="301"/>
      <c r="K336" s="301"/>
      <c r="L336" s="301"/>
      <c r="M336" s="301"/>
      <c r="N336" s="301"/>
      <c r="O336" s="301"/>
      <c r="P336" s="301"/>
      <c r="Q336" s="301"/>
      <c r="R336" s="301"/>
      <c r="S336" s="301"/>
      <c r="T336" s="301"/>
      <c r="U336" s="301"/>
      <c r="V336" s="301"/>
      <c r="X336" s="185"/>
    </row>
    <row r="337" spans="1:24">
      <c r="A337" s="298"/>
      <c r="B337" s="302"/>
      <c r="C337" s="301"/>
      <c r="D337" s="301"/>
      <c r="E337" s="301"/>
      <c r="F337" s="301"/>
      <c r="G337" s="301"/>
      <c r="H337" s="301"/>
      <c r="I337" s="301"/>
      <c r="J337" s="301"/>
      <c r="K337" s="301"/>
      <c r="L337" s="301"/>
      <c r="M337" s="301"/>
      <c r="N337" s="301"/>
      <c r="O337" s="301"/>
      <c r="P337" s="301"/>
      <c r="Q337" s="301"/>
      <c r="R337" s="301"/>
      <c r="S337" s="301"/>
      <c r="T337" s="301"/>
      <c r="U337" s="301"/>
      <c r="V337" s="301"/>
      <c r="X337" s="185"/>
    </row>
    <row r="338" spans="1:24">
      <c r="A338" s="298"/>
      <c r="B338" s="299"/>
      <c r="C338" s="301"/>
      <c r="D338" s="301"/>
      <c r="E338" s="301"/>
      <c r="F338" s="301"/>
      <c r="G338" s="301"/>
      <c r="H338" s="301"/>
      <c r="I338" s="301"/>
      <c r="J338" s="301"/>
      <c r="K338" s="301"/>
      <c r="L338" s="301"/>
      <c r="M338" s="301"/>
      <c r="N338" s="301"/>
      <c r="O338" s="301"/>
      <c r="P338" s="301"/>
      <c r="Q338" s="301"/>
      <c r="R338" s="301"/>
      <c r="S338" s="301"/>
      <c r="T338" s="301"/>
      <c r="U338" s="301"/>
      <c r="V338" s="301"/>
      <c r="X338" s="185"/>
    </row>
    <row r="339" spans="1:24">
      <c r="A339" s="298"/>
      <c r="B339" s="303"/>
      <c r="C339" s="304"/>
      <c r="D339" s="304"/>
      <c r="E339" s="304"/>
      <c r="F339" s="304"/>
      <c r="G339" s="304"/>
      <c r="H339" s="304"/>
      <c r="I339" s="304"/>
      <c r="J339" s="304"/>
      <c r="K339" s="304"/>
      <c r="L339" s="304"/>
      <c r="M339" s="304"/>
      <c r="N339" s="304"/>
      <c r="O339" s="304"/>
      <c r="P339" s="304"/>
      <c r="Q339" s="304"/>
      <c r="R339" s="304"/>
      <c r="S339" s="304"/>
      <c r="T339" s="304"/>
      <c r="U339" s="304"/>
      <c r="V339" s="304"/>
      <c r="X339" s="185"/>
    </row>
    <row r="340" spans="1:24">
      <c r="A340" s="298"/>
      <c r="B340" s="303"/>
      <c r="C340" s="304"/>
      <c r="D340" s="304"/>
      <c r="E340" s="304"/>
      <c r="F340" s="304"/>
      <c r="G340" s="304"/>
      <c r="H340" s="304"/>
      <c r="I340" s="304"/>
      <c r="J340" s="304"/>
      <c r="K340" s="304"/>
      <c r="L340" s="304"/>
      <c r="M340" s="304"/>
      <c r="N340" s="304"/>
      <c r="O340" s="304"/>
      <c r="P340" s="304"/>
      <c r="Q340" s="304"/>
      <c r="R340" s="304"/>
      <c r="S340" s="304"/>
      <c r="T340" s="304"/>
      <c r="U340" s="304"/>
      <c r="V340" s="304"/>
      <c r="X340" s="185"/>
    </row>
    <row r="341" spans="1:24">
      <c r="C341" s="301"/>
      <c r="F341" s="301"/>
      <c r="X341" s="185"/>
    </row>
    <row r="342" spans="1:24">
      <c r="J342" s="301"/>
      <c r="X342" s="185"/>
    </row>
    <row r="343" spans="1:24">
      <c r="D343" s="301"/>
      <c r="E343" s="301"/>
      <c r="X343" s="185"/>
    </row>
    <row r="344" spans="1:24">
      <c r="X344" s="185"/>
    </row>
    <row r="345" spans="1:24">
      <c r="X345" s="185"/>
    </row>
    <row r="346" spans="1:24">
      <c r="X346" s="185"/>
    </row>
    <row r="347" spans="1:24">
      <c r="F347" s="301"/>
      <c r="X347" s="185"/>
    </row>
    <row r="348" spans="1:24">
      <c r="X348" s="185"/>
    </row>
    <row r="349" spans="1:24">
      <c r="X349" s="185"/>
    </row>
    <row r="350" spans="1:24">
      <c r="X350" s="185"/>
    </row>
    <row r="351" spans="1:24">
      <c r="X351" s="185"/>
    </row>
    <row r="352" spans="1:24">
      <c r="X352" s="185"/>
    </row>
    <row r="353" s="185" customFormat="1"/>
    <row r="354" s="185" customFormat="1"/>
    <row r="355" s="185" customFormat="1"/>
    <row r="356" s="185" customFormat="1"/>
    <row r="357" s="185" customFormat="1"/>
    <row r="358" s="185" customFormat="1"/>
    <row r="359" s="185" customFormat="1"/>
    <row r="360" s="185" customFormat="1"/>
    <row r="361" s="185" customFormat="1"/>
    <row r="362" s="185" customFormat="1"/>
    <row r="363" s="185" customFormat="1"/>
    <row r="364" s="185" customFormat="1"/>
    <row r="365" s="185" customFormat="1"/>
    <row r="366" s="185" customFormat="1"/>
    <row r="367" s="185" customFormat="1"/>
    <row r="368" s="185" customFormat="1"/>
    <row r="369" s="185" customFormat="1"/>
    <row r="370" s="185" customFormat="1"/>
    <row r="371" s="185" customFormat="1"/>
    <row r="372" s="185" customFormat="1"/>
    <row r="373" s="185" customFormat="1"/>
    <row r="374" s="185" customFormat="1"/>
    <row r="375" s="185" customFormat="1"/>
    <row r="376" s="185" customFormat="1"/>
    <row r="377" s="185" customFormat="1"/>
    <row r="378" s="185" customFormat="1"/>
    <row r="379" s="185" customFormat="1"/>
    <row r="380" s="185" customFormat="1"/>
    <row r="381" s="185" customFormat="1"/>
    <row r="382" s="185" customFormat="1"/>
    <row r="383" s="185" customFormat="1"/>
    <row r="384" s="185" customFormat="1"/>
    <row r="385" s="185" customFormat="1"/>
    <row r="386" s="185" customFormat="1"/>
    <row r="387" s="185" customFormat="1"/>
    <row r="388" s="185" customFormat="1"/>
    <row r="389" s="185" customFormat="1"/>
    <row r="390" s="185" customFormat="1"/>
    <row r="391" s="185" customFormat="1"/>
    <row r="392" s="185" customFormat="1"/>
    <row r="393" s="185" customFormat="1"/>
    <row r="394" s="185" customFormat="1"/>
    <row r="395" s="185" customFormat="1"/>
    <row r="396" s="185" customFormat="1"/>
    <row r="397" s="185" customFormat="1"/>
    <row r="398" s="185" customFormat="1"/>
    <row r="399" s="185" customFormat="1"/>
    <row r="400" s="185" customFormat="1"/>
    <row r="401" s="185" customFormat="1"/>
    <row r="402" s="185" customFormat="1"/>
    <row r="403" s="185" customFormat="1"/>
    <row r="404" s="185" customFormat="1"/>
    <row r="405" s="185" customFormat="1"/>
    <row r="406" s="185" customFormat="1"/>
    <row r="407" s="185" customFormat="1"/>
    <row r="408" s="185" customFormat="1"/>
    <row r="409" s="185" customFormat="1"/>
    <row r="410" s="185" customFormat="1"/>
    <row r="411" s="185" customFormat="1"/>
    <row r="412" s="185" customFormat="1"/>
    <row r="413" s="185" customFormat="1"/>
    <row r="414" s="185" customFormat="1"/>
    <row r="415" s="185" customFormat="1"/>
    <row r="416" s="185" customFormat="1"/>
    <row r="417" s="185" customFormat="1"/>
    <row r="418" s="185" customFormat="1"/>
    <row r="419" s="185" customFormat="1"/>
    <row r="420" s="185" customFormat="1"/>
    <row r="421" s="185" customFormat="1"/>
    <row r="422" s="185" customFormat="1"/>
    <row r="423" s="185" customFormat="1"/>
    <row r="424" s="185" customFormat="1"/>
    <row r="425" s="185" customFormat="1"/>
    <row r="426" s="185" customFormat="1"/>
    <row r="427" s="185" customFormat="1"/>
    <row r="428" s="185" customFormat="1"/>
    <row r="429" s="185" customFormat="1"/>
    <row r="430" s="185" customFormat="1"/>
    <row r="431" s="185" customFormat="1"/>
    <row r="432" s="185" customFormat="1"/>
    <row r="433" s="185" customFormat="1"/>
    <row r="434" s="185" customFormat="1"/>
    <row r="435" s="185" customFormat="1"/>
    <row r="436" s="185" customFormat="1"/>
    <row r="437" s="185" customFormat="1"/>
    <row r="438" s="185" customFormat="1"/>
    <row r="439" s="185" customFormat="1"/>
    <row r="440" s="185" customFormat="1"/>
    <row r="441" s="185" customFormat="1"/>
    <row r="442" s="185" customFormat="1"/>
    <row r="443" s="185" customFormat="1"/>
    <row r="444" s="185" customFormat="1"/>
    <row r="445" s="185" customFormat="1"/>
    <row r="446" s="185" customFormat="1"/>
    <row r="447" s="185" customFormat="1"/>
    <row r="448" s="185" customFormat="1"/>
    <row r="449" s="185" customFormat="1"/>
    <row r="450" s="185" customFormat="1"/>
    <row r="451" s="185" customFormat="1"/>
    <row r="452" s="185" customFormat="1"/>
    <row r="453" s="185" customFormat="1"/>
    <row r="454" s="185" customFormat="1"/>
    <row r="455" s="185" customFormat="1"/>
    <row r="456" s="185" customFormat="1"/>
    <row r="457" s="185" customFormat="1"/>
    <row r="458" s="185" customFormat="1"/>
    <row r="459" s="185" customFormat="1"/>
    <row r="460" s="185" customFormat="1"/>
    <row r="461" s="185" customFormat="1"/>
    <row r="462" s="185" customFormat="1"/>
    <row r="463" s="185" customFormat="1"/>
    <row r="464" s="185" customFormat="1"/>
    <row r="465" s="185" customFormat="1"/>
    <row r="466" s="185" customFormat="1"/>
    <row r="467" s="185" customFormat="1"/>
    <row r="468" s="185" customFormat="1"/>
    <row r="469" s="185" customFormat="1"/>
    <row r="470" s="185" customFormat="1"/>
    <row r="471" s="185" customFormat="1"/>
    <row r="472" s="185" customFormat="1"/>
    <row r="473" s="185" customFormat="1"/>
    <row r="474" s="185" customFormat="1"/>
    <row r="475" s="185" customFormat="1"/>
    <row r="476" s="185" customFormat="1"/>
    <row r="477" s="185" customFormat="1"/>
    <row r="478" s="185" customFormat="1"/>
    <row r="479" s="185" customFormat="1"/>
    <row r="480" s="185" customFormat="1"/>
    <row r="481" s="185" customFormat="1"/>
    <row r="482" s="185" customFormat="1"/>
    <row r="483" s="185" customFormat="1"/>
    <row r="484" s="185" customFormat="1"/>
    <row r="485" s="185" customFormat="1"/>
    <row r="486" s="185" customFormat="1"/>
    <row r="487" s="185" customFormat="1"/>
    <row r="488" s="185" customFormat="1"/>
    <row r="489" s="185" customFormat="1"/>
    <row r="490" s="185" customFormat="1"/>
    <row r="491" s="185" customFormat="1"/>
    <row r="492" s="185" customFormat="1"/>
    <row r="493" s="185" customFormat="1"/>
    <row r="494" s="185" customFormat="1"/>
    <row r="495" s="185" customFormat="1"/>
    <row r="496" s="185" customFormat="1"/>
    <row r="497" s="185" customFormat="1"/>
    <row r="498" s="185" customFormat="1"/>
    <row r="499" s="185" customFormat="1"/>
    <row r="500" s="185" customFormat="1"/>
    <row r="501" s="185" customFormat="1"/>
    <row r="502" s="185" customFormat="1"/>
    <row r="503" s="185" customFormat="1"/>
    <row r="504" s="185" customFormat="1"/>
    <row r="505" s="185" customFormat="1"/>
    <row r="506" s="185" customFormat="1"/>
    <row r="507" s="185" customFormat="1"/>
    <row r="508" s="185" customFormat="1"/>
    <row r="509" s="185" customFormat="1"/>
    <row r="510" s="185" customFormat="1"/>
    <row r="511" s="185" customFormat="1"/>
    <row r="512" s="185" customFormat="1"/>
    <row r="513" s="185" customFormat="1"/>
    <row r="514" s="185" customFormat="1"/>
    <row r="515" s="185" customFormat="1"/>
    <row r="516" s="185" customFormat="1"/>
    <row r="517" s="185" customFormat="1"/>
    <row r="518" s="185" customFormat="1"/>
    <row r="519" s="185" customFormat="1"/>
    <row r="520" s="185" customFormat="1"/>
    <row r="521" s="185" customFormat="1"/>
    <row r="522" s="185" customFormat="1"/>
    <row r="523" s="185" customFormat="1"/>
    <row r="524" s="185" customFormat="1"/>
    <row r="525" s="185" customFormat="1"/>
    <row r="526" s="185" customFormat="1"/>
    <row r="527" s="185" customFormat="1"/>
    <row r="528" s="185" customFormat="1"/>
    <row r="529" s="185" customFormat="1"/>
    <row r="530" s="185" customFormat="1"/>
    <row r="531" s="185" customFormat="1"/>
    <row r="532" s="185" customFormat="1"/>
    <row r="533" s="185" customFormat="1"/>
    <row r="534" s="185" customFormat="1"/>
    <row r="535" s="185" customFormat="1"/>
    <row r="536" s="185" customFormat="1"/>
    <row r="537" s="185" customFormat="1"/>
    <row r="538" s="185" customFormat="1"/>
    <row r="539" s="185" customFormat="1"/>
    <row r="540" s="185" customFormat="1"/>
    <row r="541" s="185" customFormat="1"/>
    <row r="542" s="185" customFormat="1"/>
    <row r="543" s="185" customFormat="1"/>
    <row r="544" s="185" customFormat="1"/>
    <row r="545" s="185" customFormat="1"/>
    <row r="546" s="185" customFormat="1"/>
    <row r="547" s="185" customFormat="1"/>
    <row r="548" s="185" customFormat="1"/>
    <row r="549" s="185" customFormat="1"/>
    <row r="550" s="185" customFormat="1"/>
    <row r="551" s="185" customFormat="1"/>
    <row r="552" s="185" customFormat="1"/>
    <row r="553" s="185" customFormat="1"/>
    <row r="554" s="185" customFormat="1"/>
    <row r="555" s="185" customFormat="1"/>
    <row r="556" s="185" customFormat="1"/>
    <row r="557" s="185" customFormat="1"/>
    <row r="558" s="185" customFormat="1"/>
    <row r="559" s="185" customFormat="1"/>
    <row r="560" s="185" customFormat="1"/>
    <row r="561" s="185" customFormat="1"/>
    <row r="562" s="185" customFormat="1"/>
    <row r="563" s="185" customFormat="1"/>
    <row r="564" s="185" customFormat="1"/>
    <row r="565" s="185" customFormat="1"/>
    <row r="566" s="185" customFormat="1"/>
    <row r="567" s="185" customFormat="1"/>
    <row r="568" s="185" customFormat="1"/>
    <row r="569" s="185" customFormat="1"/>
    <row r="570" s="185" customFormat="1"/>
    <row r="571" s="185" customFormat="1"/>
    <row r="572" s="185" customFormat="1"/>
    <row r="573" s="185" customFormat="1"/>
    <row r="574" s="185" customFormat="1"/>
    <row r="575" s="185" customFormat="1"/>
    <row r="576" s="185" customFormat="1"/>
    <row r="577" s="185" customFormat="1"/>
    <row r="578" s="185" customFormat="1"/>
    <row r="579" s="185" customFormat="1"/>
    <row r="580" s="185" customFormat="1"/>
    <row r="581" s="185" customFormat="1"/>
    <row r="582" s="185" customFormat="1"/>
    <row r="583" s="185" customFormat="1"/>
    <row r="584" s="185" customFormat="1"/>
    <row r="585" s="185" customFormat="1"/>
    <row r="586" s="185" customFormat="1"/>
    <row r="587" s="185" customFormat="1"/>
    <row r="588" s="185" customFormat="1"/>
    <row r="589" s="185" customFormat="1"/>
    <row r="590" s="185" customFormat="1"/>
    <row r="591" s="185" customFormat="1"/>
    <row r="592" s="185" customFormat="1"/>
    <row r="593" s="185" customFormat="1"/>
    <row r="594" s="185" customFormat="1"/>
    <row r="595" s="185" customFormat="1"/>
    <row r="596" s="185" customFormat="1"/>
    <row r="597" s="185" customFormat="1"/>
    <row r="598" s="185" customFormat="1"/>
    <row r="599" s="185" customFormat="1"/>
    <row r="600" s="185" customFormat="1"/>
    <row r="601" s="185" customFormat="1"/>
    <row r="602" s="185" customFormat="1"/>
    <row r="603" s="185" customFormat="1"/>
    <row r="604" s="185" customFormat="1"/>
    <row r="605" s="185" customFormat="1"/>
    <row r="606" s="185" customFormat="1"/>
    <row r="607" s="185" customFormat="1"/>
    <row r="608" s="185" customFormat="1"/>
    <row r="609" s="185" customFormat="1"/>
    <row r="610" s="185" customFormat="1"/>
    <row r="611" s="185" customFormat="1"/>
    <row r="612" s="185" customFormat="1"/>
    <row r="613" s="185" customFormat="1"/>
    <row r="614" s="185" customFormat="1"/>
    <row r="615" s="185" customFormat="1"/>
    <row r="616" s="185" customFormat="1"/>
    <row r="617" s="185" customFormat="1"/>
    <row r="618" s="185" customFormat="1"/>
    <row r="619" s="185" customFormat="1"/>
    <row r="620" s="185" customFormat="1"/>
    <row r="621" s="185" customFormat="1"/>
    <row r="622" s="185" customFormat="1"/>
    <row r="623" s="185" customFormat="1"/>
    <row r="624" s="185" customFormat="1"/>
    <row r="625" s="185" customFormat="1"/>
    <row r="626" s="185" customFormat="1"/>
    <row r="627" s="185" customFormat="1"/>
    <row r="628" s="185" customFormat="1"/>
    <row r="629" s="185" customFormat="1"/>
    <row r="630" s="185" customFormat="1"/>
    <row r="631" s="185" customFormat="1"/>
    <row r="632" s="185" customFormat="1"/>
    <row r="633" s="185" customFormat="1"/>
    <row r="634" s="185" customFormat="1"/>
    <row r="635" s="185" customFormat="1"/>
    <row r="636" s="185" customFormat="1"/>
    <row r="637" s="185" customFormat="1"/>
    <row r="638" s="185" customFormat="1"/>
    <row r="639" s="185" customFormat="1"/>
    <row r="640" s="185" customFormat="1"/>
    <row r="641" s="185" customFormat="1"/>
    <row r="642" s="185" customFormat="1"/>
    <row r="643" s="185" customFormat="1"/>
    <row r="644" s="185" customFormat="1"/>
    <row r="645" s="185" customFormat="1"/>
    <row r="646" s="185" customFormat="1"/>
    <row r="647" s="185" customFormat="1"/>
    <row r="648" s="185" customFormat="1"/>
    <row r="649" s="185" customFormat="1"/>
    <row r="650" s="185" customFormat="1"/>
    <row r="651" s="185" customFormat="1"/>
    <row r="652" s="185" customFormat="1"/>
    <row r="653" s="185" customFormat="1"/>
    <row r="654" s="185" customFormat="1"/>
    <row r="655" s="185" customFormat="1"/>
    <row r="656" s="185" customFormat="1"/>
    <row r="657" s="185" customFormat="1"/>
    <row r="658" s="185" customFormat="1"/>
    <row r="659" s="185" customFormat="1"/>
    <row r="660" s="185" customFormat="1"/>
    <row r="661" s="185" customFormat="1"/>
    <row r="662" s="185" customFormat="1"/>
    <row r="663" s="185" customFormat="1"/>
    <row r="664" s="185" customFormat="1"/>
    <row r="665" s="185" customFormat="1"/>
    <row r="666" s="185" customFormat="1"/>
    <row r="667" s="185" customFormat="1"/>
    <row r="668" s="185" customFormat="1"/>
    <row r="669" s="185" customFormat="1"/>
    <row r="670" s="185" customFormat="1"/>
    <row r="671" s="185" customFormat="1"/>
    <row r="672" s="185" customFormat="1"/>
    <row r="673" s="185" customFormat="1"/>
    <row r="674" s="185" customFormat="1"/>
    <row r="675" s="185" customFormat="1"/>
    <row r="676" s="185" customFormat="1"/>
    <row r="677" s="185" customFormat="1"/>
    <row r="678" s="185" customFormat="1"/>
    <row r="679" s="185" customFormat="1"/>
    <row r="680" s="185" customFormat="1"/>
    <row r="681" s="185" customFormat="1"/>
    <row r="682" s="185" customFormat="1"/>
    <row r="683" s="185" customFormat="1"/>
    <row r="684" s="185" customFormat="1"/>
    <row r="685" s="185" customFormat="1"/>
    <row r="686" s="185" customFormat="1"/>
    <row r="687" s="185" customFormat="1"/>
    <row r="688" s="185" customFormat="1"/>
    <row r="689" s="185" customFormat="1"/>
    <row r="690" s="185" customFormat="1"/>
    <row r="691" s="185" customFormat="1"/>
    <row r="692" s="185" customFormat="1"/>
    <row r="693" s="185" customFormat="1"/>
    <row r="694" s="185" customFormat="1"/>
    <row r="695" s="185" customFormat="1"/>
    <row r="696" s="185" customFormat="1"/>
    <row r="697" s="185" customFormat="1"/>
    <row r="698" s="185" customFormat="1"/>
    <row r="699" s="185" customFormat="1"/>
    <row r="700" s="185" customFormat="1"/>
    <row r="701" s="185" customFormat="1"/>
    <row r="702" s="185" customFormat="1"/>
    <row r="703" s="185" customFormat="1"/>
    <row r="704" s="185" customFormat="1"/>
    <row r="705" s="185" customFormat="1"/>
    <row r="706" s="185" customFormat="1"/>
    <row r="707" s="185" customFormat="1"/>
    <row r="708" s="185" customFormat="1"/>
    <row r="709" s="185" customFormat="1"/>
    <row r="710" s="185" customFormat="1"/>
    <row r="711" s="185" customFormat="1"/>
    <row r="712" s="185" customFormat="1"/>
    <row r="713" s="185" customFormat="1"/>
    <row r="714" s="185" customFormat="1"/>
    <row r="715" s="185" customFormat="1"/>
    <row r="716" s="185" customFormat="1"/>
    <row r="717" s="185" customFormat="1"/>
    <row r="718" s="185" customFormat="1"/>
    <row r="719" s="185" customFormat="1"/>
    <row r="720" s="185" customFormat="1"/>
    <row r="721" s="185" customFormat="1"/>
    <row r="722" s="185" customFormat="1"/>
    <row r="723" s="185" customFormat="1"/>
    <row r="724" s="185" customFormat="1"/>
    <row r="725" s="185" customFormat="1"/>
    <row r="726" s="185" customFormat="1"/>
    <row r="727" s="185" customFormat="1"/>
    <row r="728" s="185" customFormat="1"/>
    <row r="729" s="185" customFormat="1"/>
    <row r="730" s="185" customFormat="1"/>
    <row r="731" s="185" customFormat="1"/>
    <row r="732" s="185" customFormat="1"/>
    <row r="733" s="185" customFormat="1"/>
    <row r="734" s="185" customFormat="1"/>
    <row r="735" s="185" customFormat="1"/>
    <row r="736" s="185" customFormat="1"/>
    <row r="737" s="185" customFormat="1"/>
    <row r="738" s="185" customFormat="1"/>
    <row r="739" s="185" customFormat="1"/>
    <row r="740" s="185" customFormat="1"/>
    <row r="741" s="185" customFormat="1"/>
    <row r="742" s="185" customFormat="1"/>
    <row r="743" s="185" customFormat="1"/>
    <row r="744" s="185" customFormat="1"/>
    <row r="745" s="185" customFormat="1"/>
    <row r="746" s="185" customFormat="1"/>
    <row r="747" s="185" customFormat="1"/>
    <row r="748" s="185" customFormat="1"/>
    <row r="749" s="185" customFormat="1"/>
    <row r="750" s="185" customFormat="1"/>
    <row r="751" s="185" customFormat="1"/>
    <row r="752" s="185" customFormat="1"/>
    <row r="753" s="185" customFormat="1"/>
    <row r="754" s="185" customFormat="1"/>
    <row r="755" s="185" customFormat="1"/>
    <row r="756" s="185" customFormat="1"/>
    <row r="757" s="185" customFormat="1"/>
    <row r="758" s="185" customFormat="1"/>
    <row r="759" s="185" customFormat="1"/>
    <row r="760" s="185" customFormat="1"/>
    <row r="761" s="185" customFormat="1"/>
    <row r="762" s="185" customFormat="1"/>
    <row r="763" s="185" customFormat="1"/>
    <row r="764" s="185" customFormat="1"/>
    <row r="765" s="185" customFormat="1"/>
    <row r="766" s="185" customFormat="1"/>
    <row r="767" s="185" customFormat="1"/>
    <row r="768" s="185" customFormat="1"/>
    <row r="769" s="185" customFormat="1"/>
    <row r="770" s="185" customFormat="1"/>
    <row r="771" s="185" customFormat="1"/>
    <row r="772" s="185" customFormat="1"/>
    <row r="773" s="185" customFormat="1"/>
    <row r="774" s="185" customFormat="1"/>
    <row r="775" s="185" customFormat="1"/>
    <row r="776" s="185" customFormat="1"/>
    <row r="777" s="185" customFormat="1"/>
    <row r="778" s="185" customFormat="1"/>
    <row r="779" s="185" customFormat="1"/>
    <row r="780" s="185" customFormat="1"/>
    <row r="781" s="185" customFormat="1"/>
    <row r="782" s="185" customFormat="1"/>
    <row r="783" s="185" customFormat="1"/>
    <row r="784" s="185" customFormat="1"/>
    <row r="785" s="185" customFormat="1"/>
    <row r="786" s="185" customFormat="1"/>
    <row r="787" s="185" customFormat="1"/>
    <row r="788" s="185" customFormat="1"/>
    <row r="789" s="185" customFormat="1"/>
    <row r="790" s="185" customFormat="1"/>
    <row r="791" s="185" customFormat="1"/>
    <row r="792" s="185" customFormat="1"/>
    <row r="793" s="185" customFormat="1"/>
    <row r="794" s="185" customFormat="1"/>
    <row r="795" s="185" customFormat="1"/>
    <row r="796" s="185" customFormat="1"/>
    <row r="797" s="185" customFormat="1"/>
    <row r="798" s="185" customFormat="1"/>
    <row r="799" s="185" customFormat="1"/>
    <row r="800" s="185" customFormat="1"/>
    <row r="801" s="185" customFormat="1"/>
    <row r="802" s="185" customFormat="1"/>
    <row r="803" s="185" customFormat="1"/>
    <row r="804" s="185" customFormat="1"/>
    <row r="805" s="185" customFormat="1"/>
    <row r="806" s="185" customFormat="1"/>
    <row r="807" s="185" customFormat="1"/>
    <row r="808" s="185" customFormat="1"/>
    <row r="809" s="185" customFormat="1"/>
    <row r="810" s="185" customFormat="1"/>
    <row r="811" s="185" customFormat="1"/>
    <row r="812" s="185" customFormat="1"/>
    <row r="813" s="185" customFormat="1"/>
    <row r="814" s="185" customFormat="1"/>
    <row r="815" s="185" customFormat="1"/>
    <row r="816" s="185" customFormat="1"/>
    <row r="817" s="185" customFormat="1"/>
    <row r="818" s="185" customFormat="1"/>
    <row r="819" s="185" customFormat="1"/>
    <row r="820" s="185" customFormat="1"/>
    <row r="821" s="185" customFormat="1"/>
    <row r="822" s="185" customFormat="1"/>
    <row r="823" s="185" customFormat="1"/>
    <row r="824" s="185" customFormat="1"/>
    <row r="825" s="185" customFormat="1"/>
    <row r="826" s="185" customFormat="1"/>
    <row r="827" s="185" customFormat="1"/>
    <row r="828" s="185" customFormat="1"/>
    <row r="829" s="185" customFormat="1"/>
    <row r="830" s="185" customFormat="1"/>
    <row r="831" s="185" customFormat="1"/>
    <row r="832" s="185" customFormat="1"/>
    <row r="833" s="185" customFormat="1"/>
    <row r="834" s="185" customFormat="1"/>
    <row r="835" s="185" customFormat="1"/>
    <row r="836" s="185" customFormat="1"/>
    <row r="837" s="185" customFormat="1"/>
    <row r="838" s="185" customFormat="1"/>
    <row r="839" s="185" customFormat="1"/>
    <row r="840" s="185" customFormat="1"/>
    <row r="841" s="185" customFormat="1"/>
    <row r="842" s="185" customFormat="1"/>
    <row r="843" s="185" customFormat="1"/>
    <row r="844" s="185" customFormat="1"/>
    <row r="845" s="185" customFormat="1"/>
    <row r="846" s="185" customFormat="1"/>
    <row r="847" s="185" customFormat="1"/>
    <row r="848" s="185" customFormat="1"/>
    <row r="849" s="185" customFormat="1"/>
    <row r="850" s="185" customFormat="1"/>
    <row r="851" s="185" customFormat="1"/>
    <row r="852" s="185" customFormat="1"/>
    <row r="853" s="185" customFormat="1"/>
    <row r="854" s="185" customFormat="1"/>
    <row r="855" s="185" customFormat="1"/>
    <row r="856" s="185" customFormat="1"/>
    <row r="857" s="185" customFormat="1"/>
    <row r="858" s="185" customFormat="1"/>
    <row r="859" s="185" customFormat="1"/>
    <row r="860" s="185" customFormat="1"/>
    <row r="861" s="185" customFormat="1"/>
    <row r="862" s="185" customFormat="1"/>
    <row r="863" s="185" customFormat="1"/>
    <row r="864" s="185" customFormat="1"/>
    <row r="865" s="185" customFormat="1"/>
    <row r="866" s="185" customFormat="1"/>
    <row r="867" s="185" customFormat="1"/>
    <row r="868" s="185" customFormat="1"/>
    <row r="869" s="185" customFormat="1"/>
    <row r="870" s="185" customFormat="1"/>
    <row r="871" s="185" customFormat="1"/>
    <row r="872" s="185" customFormat="1"/>
    <row r="873" s="185" customFormat="1"/>
    <row r="874" s="185" customFormat="1"/>
    <row r="875" s="185" customFormat="1"/>
    <row r="876" s="185" customFormat="1"/>
    <row r="877" s="185" customFormat="1"/>
    <row r="878" s="185" customFormat="1"/>
    <row r="879" s="185" customFormat="1"/>
    <row r="880" s="185" customFormat="1"/>
    <row r="881" s="185" customFormat="1"/>
    <row r="882" s="185" customFormat="1"/>
    <row r="883" s="185" customFormat="1"/>
    <row r="884" s="185" customFormat="1"/>
    <row r="885" s="185" customFormat="1"/>
    <row r="886" s="185" customFormat="1"/>
    <row r="887" s="185" customFormat="1"/>
    <row r="888" s="185" customFormat="1"/>
    <row r="889" s="185" customFormat="1"/>
    <row r="890" s="185" customFormat="1"/>
    <row r="891" s="185" customFormat="1"/>
    <row r="892" s="185" customFormat="1"/>
    <row r="893" s="185" customFormat="1"/>
    <row r="894" s="185" customFormat="1"/>
    <row r="895" s="185" customFormat="1"/>
    <row r="896" s="185" customFormat="1"/>
  </sheetData>
  <mergeCells count="4">
    <mergeCell ref="B2:W2"/>
    <mergeCell ref="P4:S4"/>
    <mergeCell ref="W4:W7"/>
    <mergeCell ref="W1:X1"/>
  </mergeCells>
  <pageMargins left="0.31496062992125984" right="0" top="0.39370078740157483" bottom="0.39370078740157483" header="0.31496062992125984" footer="0.31496062992125984"/>
  <pageSetup paperSize="8" fitToHeight="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50"/>
  <sheetViews>
    <sheetView zoomScaleNormal="100" workbookViewId="0">
      <selection activeCell="C19" sqref="C19"/>
    </sheetView>
  </sheetViews>
  <sheetFormatPr defaultColWidth="9.33203125" defaultRowHeight="10.199999999999999"/>
  <cols>
    <col min="1" max="1" width="3.5546875" style="2" customWidth="1"/>
    <col min="2" max="2" width="35.33203125" style="3" customWidth="1"/>
    <col min="3" max="4" width="6.5546875" style="2" customWidth="1"/>
    <col min="5" max="5" width="5" style="2" customWidth="1"/>
    <col min="6" max="6" width="6.5546875" style="2" customWidth="1"/>
    <col min="7" max="8" width="6.44140625" style="2" customWidth="1"/>
    <col min="9" max="9" width="5.109375" style="2" customWidth="1"/>
    <col min="10" max="10" width="5.6640625" style="2" customWidth="1"/>
    <col min="11" max="11" width="6.109375" style="2" customWidth="1"/>
    <col min="12" max="12" width="5.6640625" style="2" customWidth="1"/>
    <col min="13" max="13" width="5.5546875" style="2" customWidth="1"/>
    <col min="14" max="14" width="6" style="2" customWidth="1"/>
    <col min="15" max="16" width="5.44140625" style="2" customWidth="1"/>
    <col min="17" max="17" width="5" style="2" customWidth="1"/>
    <col min="18" max="18" width="4.6640625" style="2" customWidth="1"/>
    <col min="19" max="16384" width="9.33203125" style="2"/>
  </cols>
  <sheetData>
    <row r="1" spans="1:21" ht="12" customHeight="1">
      <c r="P1" s="332" t="s">
        <v>174</v>
      </c>
      <c r="Q1" s="332"/>
      <c r="R1" s="332"/>
    </row>
    <row r="2" spans="1:21" ht="18" customHeight="1">
      <c r="A2" s="333" t="s">
        <v>324</v>
      </c>
      <c r="B2" s="333"/>
      <c r="C2" s="333"/>
      <c r="D2" s="333"/>
      <c r="E2" s="333"/>
      <c r="F2" s="333"/>
      <c r="G2" s="333"/>
      <c r="H2" s="333"/>
      <c r="I2" s="333"/>
      <c r="J2" s="333"/>
      <c r="K2" s="333"/>
      <c r="L2" s="333"/>
      <c r="M2" s="333"/>
      <c r="N2" s="333"/>
      <c r="O2" s="333"/>
      <c r="P2" s="333"/>
      <c r="Q2" s="333"/>
      <c r="R2" s="333"/>
    </row>
    <row r="3" spans="1:21" ht="12.75" customHeight="1" thickBot="1">
      <c r="A3" s="4"/>
      <c r="B3" s="5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334" t="s">
        <v>81</v>
      </c>
      <c r="R3" s="334"/>
    </row>
    <row r="4" spans="1:21" s="150" customFormat="1" ht="28.2" customHeight="1">
      <c r="A4" s="350" t="s">
        <v>139</v>
      </c>
      <c r="B4" s="347" t="s">
        <v>209</v>
      </c>
      <c r="C4" s="335" t="s">
        <v>19</v>
      </c>
      <c r="D4" s="336"/>
      <c r="E4" s="336"/>
      <c r="F4" s="337"/>
      <c r="G4" s="335" t="s">
        <v>14</v>
      </c>
      <c r="H4" s="336"/>
      <c r="I4" s="336"/>
      <c r="J4" s="337"/>
      <c r="K4" s="341" t="s">
        <v>120</v>
      </c>
      <c r="L4" s="342"/>
      <c r="M4" s="342"/>
      <c r="N4" s="343"/>
      <c r="O4" s="341" t="s">
        <v>131</v>
      </c>
      <c r="P4" s="342"/>
      <c r="Q4" s="342"/>
      <c r="R4" s="343"/>
    </row>
    <row r="5" spans="1:21" s="150" customFormat="1" ht="9" customHeight="1">
      <c r="A5" s="351"/>
      <c r="B5" s="348"/>
      <c r="C5" s="338"/>
      <c r="D5" s="339"/>
      <c r="E5" s="339"/>
      <c r="F5" s="340"/>
      <c r="G5" s="338"/>
      <c r="H5" s="339"/>
      <c r="I5" s="339"/>
      <c r="J5" s="340"/>
      <c r="K5" s="344"/>
      <c r="L5" s="345"/>
      <c r="M5" s="345"/>
      <c r="N5" s="346"/>
      <c r="O5" s="344"/>
      <c r="P5" s="345"/>
      <c r="Q5" s="345"/>
      <c r="R5" s="346"/>
    </row>
    <row r="6" spans="1:21" s="150" customFormat="1" ht="9.4499999999999993" customHeight="1">
      <c r="A6" s="351"/>
      <c r="B6" s="348"/>
      <c r="C6" s="353">
        <v>2022</v>
      </c>
      <c r="D6" s="355">
        <v>2023</v>
      </c>
      <c r="E6" s="357" t="s">
        <v>83</v>
      </c>
      <c r="F6" s="358"/>
      <c r="G6" s="354">
        <v>2022</v>
      </c>
      <c r="H6" s="356">
        <v>2023</v>
      </c>
      <c r="I6" s="357" t="s">
        <v>83</v>
      </c>
      <c r="J6" s="358"/>
      <c r="K6" s="353">
        <v>2022</v>
      </c>
      <c r="L6" s="355">
        <v>2023</v>
      </c>
      <c r="M6" s="357" t="s">
        <v>83</v>
      </c>
      <c r="N6" s="358"/>
      <c r="O6" s="353">
        <v>2022</v>
      </c>
      <c r="P6" s="355">
        <v>2023</v>
      </c>
      <c r="Q6" s="357" t="s">
        <v>83</v>
      </c>
      <c r="R6" s="358"/>
    </row>
    <row r="7" spans="1:21" s="150" customFormat="1" ht="10.95" customHeight="1">
      <c r="A7" s="351"/>
      <c r="B7" s="348"/>
      <c r="C7" s="353"/>
      <c r="D7" s="355"/>
      <c r="E7" s="357"/>
      <c r="F7" s="358"/>
      <c r="G7" s="359"/>
      <c r="H7" s="361"/>
      <c r="I7" s="357"/>
      <c r="J7" s="358"/>
      <c r="K7" s="353"/>
      <c r="L7" s="355"/>
      <c r="M7" s="357"/>
      <c r="N7" s="358"/>
      <c r="O7" s="353"/>
      <c r="P7" s="355"/>
      <c r="Q7" s="357"/>
      <c r="R7" s="358"/>
    </row>
    <row r="8" spans="1:21" s="150" customFormat="1" ht="11.7" customHeight="1">
      <c r="A8" s="352"/>
      <c r="B8" s="349"/>
      <c r="C8" s="354"/>
      <c r="D8" s="356"/>
      <c r="E8" s="6" t="s">
        <v>17</v>
      </c>
      <c r="F8" s="7" t="s">
        <v>16</v>
      </c>
      <c r="G8" s="360"/>
      <c r="H8" s="362"/>
      <c r="I8" s="6" t="s">
        <v>17</v>
      </c>
      <c r="J8" s="7" t="s">
        <v>16</v>
      </c>
      <c r="K8" s="354"/>
      <c r="L8" s="356"/>
      <c r="M8" s="6" t="s">
        <v>17</v>
      </c>
      <c r="N8" s="7" t="s">
        <v>16</v>
      </c>
      <c r="O8" s="354"/>
      <c r="P8" s="356"/>
      <c r="Q8" s="6" t="s">
        <v>17</v>
      </c>
      <c r="R8" s="7" t="s">
        <v>16</v>
      </c>
    </row>
    <row r="9" spans="1:21" s="76" customFormat="1" ht="10.95" customHeight="1">
      <c r="A9" s="8">
        <v>1</v>
      </c>
      <c r="B9" s="9">
        <v>2</v>
      </c>
      <c r="C9" s="8">
        <v>3</v>
      </c>
      <c r="D9" s="10">
        <v>4</v>
      </c>
      <c r="E9" s="10">
        <v>5</v>
      </c>
      <c r="F9" s="9">
        <v>6</v>
      </c>
      <c r="G9" s="8">
        <v>7</v>
      </c>
      <c r="H9" s="10">
        <v>8</v>
      </c>
      <c r="I9" s="10">
        <v>9</v>
      </c>
      <c r="J9" s="9">
        <v>10</v>
      </c>
      <c r="K9" s="8">
        <v>11</v>
      </c>
      <c r="L9" s="10">
        <v>12</v>
      </c>
      <c r="M9" s="10">
        <v>13</v>
      </c>
      <c r="N9" s="9">
        <v>14</v>
      </c>
      <c r="O9" s="8">
        <v>15</v>
      </c>
      <c r="P9" s="10">
        <v>16</v>
      </c>
      <c r="Q9" s="10">
        <v>17</v>
      </c>
      <c r="R9" s="9">
        <v>18</v>
      </c>
    </row>
    <row r="10" spans="1:21" s="151" customFormat="1" ht="10.95" customHeight="1">
      <c r="A10" s="11">
        <v>1</v>
      </c>
      <c r="B10" s="12" t="s">
        <v>53</v>
      </c>
      <c r="C10" s="13">
        <v>783</v>
      </c>
      <c r="D10" s="1">
        <v>845.8</v>
      </c>
      <c r="E10" s="1">
        <v>108.02043422733077</v>
      </c>
      <c r="F10" s="14">
        <v>62.799999999999955</v>
      </c>
      <c r="G10" s="13">
        <v>391.7</v>
      </c>
      <c r="H10" s="1">
        <v>447.7</v>
      </c>
      <c r="I10" s="1">
        <v>114.29665560377839</v>
      </c>
      <c r="J10" s="14">
        <v>56</v>
      </c>
      <c r="K10" s="13">
        <v>344.40000000000003</v>
      </c>
      <c r="L10" s="15">
        <v>341.7</v>
      </c>
      <c r="M10" s="1">
        <v>99.216027874564446</v>
      </c>
      <c r="N10" s="14">
        <v>-2.7000000000000455</v>
      </c>
      <c r="O10" s="13">
        <v>46.9</v>
      </c>
      <c r="P10" s="1">
        <v>56.4</v>
      </c>
      <c r="Q10" s="37">
        <v>120.25586353944564</v>
      </c>
      <c r="R10" s="14">
        <v>9.5</v>
      </c>
    </row>
    <row r="11" spans="1:21" s="151" customFormat="1" ht="10.95" customHeight="1">
      <c r="A11" s="11">
        <v>2</v>
      </c>
      <c r="B11" s="12" t="s">
        <v>54</v>
      </c>
      <c r="C11" s="13">
        <v>822.6</v>
      </c>
      <c r="D11" s="1">
        <v>887.8</v>
      </c>
      <c r="E11" s="1">
        <v>107.92608801361536</v>
      </c>
      <c r="F11" s="14">
        <v>65.199999999999932</v>
      </c>
      <c r="G11" s="13">
        <v>398.1</v>
      </c>
      <c r="H11" s="1">
        <v>486.3</v>
      </c>
      <c r="I11" s="1">
        <v>122.15523737754333</v>
      </c>
      <c r="J11" s="14">
        <v>88.199999999999989</v>
      </c>
      <c r="K11" s="13">
        <v>378.5</v>
      </c>
      <c r="L11" s="15">
        <v>342.2</v>
      </c>
      <c r="M11" s="1">
        <v>90.409511228533674</v>
      </c>
      <c r="N11" s="14">
        <v>-36.300000000000011</v>
      </c>
      <c r="O11" s="13">
        <v>46</v>
      </c>
      <c r="P11" s="1">
        <v>59.3</v>
      </c>
      <c r="Q11" s="37">
        <v>128.91304347826087</v>
      </c>
      <c r="R11" s="14">
        <v>13.299999999999997</v>
      </c>
    </row>
    <row r="12" spans="1:21" s="151" customFormat="1" ht="10.95" customHeight="1">
      <c r="A12" s="11">
        <v>3</v>
      </c>
      <c r="B12" s="12" t="s">
        <v>105</v>
      </c>
      <c r="C12" s="13">
        <v>805.8</v>
      </c>
      <c r="D12" s="1">
        <v>943</v>
      </c>
      <c r="E12" s="1">
        <v>117.02655745842641</v>
      </c>
      <c r="F12" s="14">
        <v>137.20000000000005</v>
      </c>
      <c r="G12" s="13">
        <v>365.9</v>
      </c>
      <c r="H12" s="1">
        <v>448.2</v>
      </c>
      <c r="I12" s="1">
        <v>122.49248428532387</v>
      </c>
      <c r="J12" s="14">
        <v>82.300000000000011</v>
      </c>
      <c r="K12" s="13">
        <v>383.09999999999997</v>
      </c>
      <c r="L12" s="15">
        <v>411.8</v>
      </c>
      <c r="M12" s="1">
        <v>107.49151657530672</v>
      </c>
      <c r="N12" s="14">
        <v>28.700000000000045</v>
      </c>
      <c r="O12" s="13">
        <v>56.8</v>
      </c>
      <c r="P12" s="1">
        <v>83</v>
      </c>
      <c r="Q12" s="37">
        <v>146.12676056338029</v>
      </c>
      <c r="R12" s="14">
        <v>26.200000000000003</v>
      </c>
      <c r="U12" s="151" t="s">
        <v>109</v>
      </c>
    </row>
    <row r="13" spans="1:21" s="151" customFormat="1" ht="10.95" customHeight="1">
      <c r="A13" s="11">
        <v>4</v>
      </c>
      <c r="B13" s="12" t="s">
        <v>106</v>
      </c>
      <c r="C13" s="13">
        <v>849.80000000000007</v>
      </c>
      <c r="D13" s="1">
        <v>991.5</v>
      </c>
      <c r="E13" s="1">
        <v>116.67451164979994</v>
      </c>
      <c r="F13" s="14">
        <v>141.69999999999993</v>
      </c>
      <c r="G13" s="13">
        <v>367.5</v>
      </c>
      <c r="H13" s="1">
        <v>450.2</v>
      </c>
      <c r="I13" s="1">
        <v>122.5034013605442</v>
      </c>
      <c r="J13" s="14">
        <v>82.699999999999989</v>
      </c>
      <c r="K13" s="13">
        <v>425.7</v>
      </c>
      <c r="L13" s="15">
        <v>457.2</v>
      </c>
      <c r="M13" s="1">
        <v>107.39957716701902</v>
      </c>
      <c r="N13" s="14">
        <v>31.5</v>
      </c>
      <c r="O13" s="13">
        <v>56.6</v>
      </c>
      <c r="P13" s="1">
        <v>84.1</v>
      </c>
      <c r="Q13" s="37">
        <v>148.58657243816253</v>
      </c>
      <c r="R13" s="14">
        <v>27.499999999999993</v>
      </c>
    </row>
    <row r="14" spans="1:21" s="151" customFormat="1" ht="10.95" customHeight="1">
      <c r="A14" s="11">
        <v>5</v>
      </c>
      <c r="B14" s="12" t="s">
        <v>55</v>
      </c>
      <c r="C14" s="13">
        <v>850.6</v>
      </c>
      <c r="D14" s="1">
        <v>974</v>
      </c>
      <c r="E14" s="1">
        <v>114.50740653656241</v>
      </c>
      <c r="F14" s="14">
        <v>123.39999999999998</v>
      </c>
      <c r="G14" s="13">
        <v>385.5</v>
      </c>
      <c r="H14" s="1">
        <v>468.8</v>
      </c>
      <c r="I14" s="1">
        <v>121.60830090791181</v>
      </c>
      <c r="J14" s="14">
        <v>83.300000000000011</v>
      </c>
      <c r="K14" s="13">
        <v>402.4</v>
      </c>
      <c r="L14" s="15">
        <v>414.2</v>
      </c>
      <c r="M14" s="1">
        <v>102.93240556660039</v>
      </c>
      <c r="N14" s="14">
        <v>11.800000000000011</v>
      </c>
      <c r="O14" s="13">
        <v>62.7</v>
      </c>
      <c r="P14" s="1">
        <v>91</v>
      </c>
      <c r="Q14" s="37">
        <v>145.13556618819777</v>
      </c>
      <c r="R14" s="14">
        <v>28.299999999999997</v>
      </c>
    </row>
    <row r="15" spans="1:21" s="151" customFormat="1" ht="10.95" customHeight="1">
      <c r="A15" s="11">
        <v>6</v>
      </c>
      <c r="B15" s="12" t="s">
        <v>56</v>
      </c>
      <c r="C15" s="13">
        <v>916.7</v>
      </c>
      <c r="D15" s="1">
        <v>1035</v>
      </c>
      <c r="E15" s="1">
        <v>112.90498527326278</v>
      </c>
      <c r="F15" s="14">
        <v>118.29999999999995</v>
      </c>
      <c r="G15" s="13">
        <v>450.2</v>
      </c>
      <c r="H15" s="1">
        <v>541.5</v>
      </c>
      <c r="I15" s="1">
        <v>120.27987561083964</v>
      </c>
      <c r="J15" s="14">
        <v>91.300000000000011</v>
      </c>
      <c r="K15" s="13">
        <v>429.40000000000003</v>
      </c>
      <c r="L15" s="15">
        <v>442.4</v>
      </c>
      <c r="M15" s="1">
        <v>103.02748020493711</v>
      </c>
      <c r="N15" s="14">
        <v>12.999999999999943</v>
      </c>
      <c r="O15" s="13">
        <v>37.099999999999994</v>
      </c>
      <c r="P15" s="1">
        <v>51.1</v>
      </c>
      <c r="Q15" s="37">
        <v>137.7358490566038</v>
      </c>
      <c r="R15" s="14">
        <v>14.000000000000007</v>
      </c>
    </row>
    <row r="16" spans="1:21" s="151" customFormat="1" ht="10.95" customHeight="1">
      <c r="A16" s="11">
        <v>7</v>
      </c>
      <c r="B16" s="12" t="s">
        <v>57</v>
      </c>
      <c r="C16" s="13">
        <v>880.80000000000007</v>
      </c>
      <c r="D16" s="1">
        <v>1003.5</v>
      </c>
      <c r="E16" s="1">
        <v>113.93051771117166</v>
      </c>
      <c r="F16" s="14">
        <v>122.69999999999993</v>
      </c>
      <c r="G16" s="13">
        <v>408.3</v>
      </c>
      <c r="H16" s="1">
        <v>510</v>
      </c>
      <c r="I16" s="1">
        <v>124.90815576781777</v>
      </c>
      <c r="J16" s="14">
        <v>101.69999999999999</v>
      </c>
      <c r="K16" s="13">
        <v>411.6</v>
      </c>
      <c r="L16" s="15">
        <v>430</v>
      </c>
      <c r="M16" s="1">
        <v>104.47035957240038</v>
      </c>
      <c r="N16" s="14">
        <v>18.399999999999977</v>
      </c>
      <c r="O16" s="13">
        <v>60.9</v>
      </c>
      <c r="P16" s="1">
        <v>63.5</v>
      </c>
      <c r="Q16" s="37">
        <v>104.26929392446634</v>
      </c>
      <c r="R16" s="14">
        <v>2.6000000000000014</v>
      </c>
    </row>
    <row r="17" spans="1:18" s="151" customFormat="1" ht="10.95" customHeight="1">
      <c r="A17" s="11">
        <v>8</v>
      </c>
      <c r="B17" s="12" t="s">
        <v>58</v>
      </c>
      <c r="C17" s="13">
        <v>870</v>
      </c>
      <c r="D17" s="1">
        <v>992.7</v>
      </c>
      <c r="E17" s="1">
        <v>114.10344827586208</v>
      </c>
      <c r="F17" s="14">
        <v>122.70000000000005</v>
      </c>
      <c r="G17" s="13">
        <v>380.5</v>
      </c>
      <c r="H17" s="1">
        <v>444.6</v>
      </c>
      <c r="I17" s="1">
        <v>116.84625492772669</v>
      </c>
      <c r="J17" s="14">
        <v>64.100000000000023</v>
      </c>
      <c r="K17" s="13">
        <v>445.4</v>
      </c>
      <c r="L17" s="15">
        <v>481.8</v>
      </c>
      <c r="M17" s="1">
        <v>108.17242927705435</v>
      </c>
      <c r="N17" s="14">
        <v>36.400000000000034</v>
      </c>
      <c r="O17" s="13">
        <v>44.1</v>
      </c>
      <c r="P17" s="1">
        <v>66.3</v>
      </c>
      <c r="Q17" s="37">
        <v>150.34013605442175</v>
      </c>
      <c r="R17" s="14">
        <v>22.199999999999996</v>
      </c>
    </row>
    <row r="18" spans="1:18" s="151" customFormat="1" ht="10.95" customHeight="1">
      <c r="A18" s="11">
        <v>9</v>
      </c>
      <c r="B18" s="16" t="s">
        <v>59</v>
      </c>
      <c r="C18" s="13">
        <v>1598.7</v>
      </c>
      <c r="D18" s="1">
        <v>1710.3999999999999</v>
      </c>
      <c r="E18" s="1">
        <v>106.98692687808844</v>
      </c>
      <c r="F18" s="14">
        <v>111.69999999999982</v>
      </c>
      <c r="G18" s="13">
        <v>395.7</v>
      </c>
      <c r="H18" s="1">
        <v>459.3</v>
      </c>
      <c r="I18" s="1">
        <v>116.07278241091737</v>
      </c>
      <c r="J18" s="14">
        <v>63.600000000000023</v>
      </c>
      <c r="K18" s="13">
        <v>1186.5</v>
      </c>
      <c r="L18" s="15">
        <v>1230.5999999999999</v>
      </c>
      <c r="M18" s="1">
        <v>103.71681415929204</v>
      </c>
      <c r="N18" s="14">
        <v>44.099999999999909</v>
      </c>
      <c r="O18" s="13">
        <v>16.5</v>
      </c>
      <c r="P18" s="1">
        <v>20.5</v>
      </c>
      <c r="Q18" s="37">
        <v>124.24242424242425</v>
      </c>
      <c r="R18" s="14">
        <v>4</v>
      </c>
    </row>
    <row r="19" spans="1:18" s="151" customFormat="1" ht="10.95" customHeight="1">
      <c r="A19" s="11">
        <v>10</v>
      </c>
      <c r="B19" s="16" t="s">
        <v>3</v>
      </c>
      <c r="C19" s="13">
        <v>1526.2</v>
      </c>
      <c r="D19" s="1">
        <v>1737.6</v>
      </c>
      <c r="E19" s="1">
        <v>113.85139562311623</v>
      </c>
      <c r="F19" s="14">
        <v>211.39999999999986</v>
      </c>
      <c r="G19" s="13">
        <v>360.5</v>
      </c>
      <c r="H19" s="1">
        <v>420</v>
      </c>
      <c r="I19" s="1">
        <v>116.50485436893203</v>
      </c>
      <c r="J19" s="14">
        <v>59.5</v>
      </c>
      <c r="K19" s="13">
        <v>1155</v>
      </c>
      <c r="L19" s="15">
        <v>1300.5</v>
      </c>
      <c r="M19" s="1">
        <v>112.59740259740261</v>
      </c>
      <c r="N19" s="14">
        <v>145.5</v>
      </c>
      <c r="O19" s="13">
        <v>10.7</v>
      </c>
      <c r="P19" s="1">
        <v>17.100000000000001</v>
      </c>
      <c r="Q19" s="37">
        <v>159.81308411214957</v>
      </c>
      <c r="R19" s="14">
        <v>6.4000000000000021</v>
      </c>
    </row>
    <row r="20" spans="1:18" s="151" customFormat="1" ht="10.95" customHeight="1">
      <c r="A20" s="11">
        <v>11</v>
      </c>
      <c r="B20" s="16" t="s">
        <v>60</v>
      </c>
      <c r="C20" s="13">
        <v>1810.3000000000002</v>
      </c>
      <c r="D20" s="1">
        <v>2025.8</v>
      </c>
      <c r="E20" s="1">
        <v>111.90410429210627</v>
      </c>
      <c r="F20" s="14">
        <v>215.49999999999977</v>
      </c>
      <c r="G20" s="13">
        <v>781.7</v>
      </c>
      <c r="H20" s="1">
        <v>944.7</v>
      </c>
      <c r="I20" s="1">
        <v>120.85198925418959</v>
      </c>
      <c r="J20" s="14">
        <v>163</v>
      </c>
      <c r="K20" s="13">
        <v>999.19999999999993</v>
      </c>
      <c r="L20" s="15">
        <v>1046.5999999999999</v>
      </c>
      <c r="M20" s="1">
        <v>104.74379503602881</v>
      </c>
      <c r="N20" s="14">
        <v>47.399999999999977</v>
      </c>
      <c r="O20" s="13">
        <v>29.4</v>
      </c>
      <c r="P20" s="1">
        <v>34.5</v>
      </c>
      <c r="Q20" s="37">
        <v>117.34693877551021</v>
      </c>
      <c r="R20" s="14">
        <v>5.1000000000000014</v>
      </c>
    </row>
    <row r="21" spans="1:18" s="151" customFormat="1" ht="10.95" customHeight="1">
      <c r="A21" s="11">
        <v>12</v>
      </c>
      <c r="B21" s="16" t="s">
        <v>61</v>
      </c>
      <c r="C21" s="13">
        <v>1142.5999999999999</v>
      </c>
      <c r="D21" s="1">
        <v>1200.7</v>
      </c>
      <c r="E21" s="1">
        <v>105.08489410117276</v>
      </c>
      <c r="F21" s="14">
        <v>58.100000000000136</v>
      </c>
      <c r="G21" s="13">
        <v>367.8</v>
      </c>
      <c r="H21" s="1">
        <v>407</v>
      </c>
      <c r="I21" s="1">
        <v>110.657966286025</v>
      </c>
      <c r="J21" s="14">
        <v>39.199999999999989</v>
      </c>
      <c r="K21" s="13">
        <v>771.2</v>
      </c>
      <c r="L21" s="15">
        <v>787.9</v>
      </c>
      <c r="M21" s="1">
        <v>102.16545643153525</v>
      </c>
      <c r="N21" s="14">
        <v>16.699999999999932</v>
      </c>
      <c r="O21" s="13">
        <v>3.6</v>
      </c>
      <c r="P21" s="1">
        <v>5.8</v>
      </c>
      <c r="Q21" s="37">
        <v>161.11111111111109</v>
      </c>
      <c r="R21" s="14">
        <v>2.1999999999999997</v>
      </c>
    </row>
    <row r="22" spans="1:18" s="151" customFormat="1" ht="10.95" customHeight="1">
      <c r="A22" s="11">
        <v>13</v>
      </c>
      <c r="B22" s="16" t="s">
        <v>62</v>
      </c>
      <c r="C22" s="13">
        <v>1694.5</v>
      </c>
      <c r="D22" s="1">
        <v>1865.1000000000001</v>
      </c>
      <c r="E22" s="1">
        <v>110.06786662732371</v>
      </c>
      <c r="F22" s="14">
        <v>170.60000000000014</v>
      </c>
      <c r="G22" s="13">
        <v>778</v>
      </c>
      <c r="H22" s="1">
        <v>948.2</v>
      </c>
      <c r="I22" s="1">
        <v>121.87660668380462</v>
      </c>
      <c r="J22" s="14">
        <v>170.20000000000005</v>
      </c>
      <c r="K22" s="13">
        <v>899.4</v>
      </c>
      <c r="L22" s="15">
        <v>896.6</v>
      </c>
      <c r="M22" s="1">
        <v>99.688681343117636</v>
      </c>
      <c r="N22" s="14">
        <v>-2.7999999999999545</v>
      </c>
      <c r="O22" s="13">
        <v>17.100000000000001</v>
      </c>
      <c r="P22" s="1">
        <v>20.3</v>
      </c>
      <c r="Q22" s="37">
        <v>118.71345029239765</v>
      </c>
      <c r="R22" s="14">
        <v>3.1999999999999993</v>
      </c>
    </row>
    <row r="23" spans="1:18" s="151" customFormat="1" ht="10.95" customHeight="1">
      <c r="A23" s="11">
        <v>14</v>
      </c>
      <c r="B23" s="16" t="s">
        <v>63</v>
      </c>
      <c r="C23" s="13">
        <v>1284.0999999999999</v>
      </c>
      <c r="D23" s="1">
        <v>1557.8</v>
      </c>
      <c r="E23" s="1">
        <v>121.314539366093</v>
      </c>
      <c r="F23" s="14">
        <v>273.70000000000005</v>
      </c>
      <c r="G23" s="13">
        <v>479.9</v>
      </c>
      <c r="H23" s="1">
        <v>690.1</v>
      </c>
      <c r="I23" s="1">
        <v>143.80079183163159</v>
      </c>
      <c r="J23" s="14">
        <v>210.20000000000005</v>
      </c>
      <c r="K23" s="13">
        <v>795.49999999999989</v>
      </c>
      <c r="L23" s="15">
        <v>855.9</v>
      </c>
      <c r="M23" s="1">
        <v>107.59270898805784</v>
      </c>
      <c r="N23" s="14">
        <v>60.400000000000091</v>
      </c>
      <c r="O23" s="13">
        <v>8.6999999999999993</v>
      </c>
      <c r="P23" s="1">
        <v>11.8</v>
      </c>
      <c r="Q23" s="37">
        <v>135.63218390804599</v>
      </c>
      <c r="R23" s="14">
        <v>3.1000000000000014</v>
      </c>
    </row>
    <row r="24" spans="1:18" s="151" customFormat="1" ht="10.95" customHeight="1">
      <c r="A24" s="11">
        <v>15</v>
      </c>
      <c r="B24" s="16" t="s">
        <v>85</v>
      </c>
      <c r="C24" s="13">
        <v>2290.2999999999997</v>
      </c>
      <c r="D24" s="1">
        <v>2460</v>
      </c>
      <c r="E24" s="1">
        <v>107.40950967122211</v>
      </c>
      <c r="F24" s="14">
        <v>169.70000000000027</v>
      </c>
      <c r="G24" s="13">
        <v>580.6</v>
      </c>
      <c r="H24" s="1">
        <v>638.70000000000005</v>
      </c>
      <c r="I24" s="1">
        <v>110.00688942473305</v>
      </c>
      <c r="J24" s="14">
        <v>58.100000000000023</v>
      </c>
      <c r="K24" s="13">
        <v>1680</v>
      </c>
      <c r="L24" s="15">
        <v>1773.7</v>
      </c>
      <c r="M24" s="1">
        <v>105.57738095238096</v>
      </c>
      <c r="N24" s="14">
        <v>93.700000000000045</v>
      </c>
      <c r="O24" s="13">
        <v>29.7</v>
      </c>
      <c r="P24" s="1">
        <v>47.6</v>
      </c>
      <c r="Q24" s="37">
        <v>160.26936026936028</v>
      </c>
      <c r="R24" s="14">
        <v>17.900000000000002</v>
      </c>
    </row>
    <row r="25" spans="1:18" s="151" customFormat="1" ht="10.95" customHeight="1">
      <c r="A25" s="11">
        <v>16</v>
      </c>
      <c r="B25" s="16" t="s">
        <v>84</v>
      </c>
      <c r="C25" s="13">
        <v>2139.8000000000002</v>
      </c>
      <c r="D25" s="1">
        <v>2307.3000000000002</v>
      </c>
      <c r="E25" s="1">
        <v>107.82783437704457</v>
      </c>
      <c r="F25" s="14">
        <v>167.5</v>
      </c>
      <c r="G25" s="13">
        <v>413.9</v>
      </c>
      <c r="H25" s="1">
        <v>478.1</v>
      </c>
      <c r="I25" s="1">
        <v>115.51099299347669</v>
      </c>
      <c r="J25" s="14">
        <v>64.200000000000045</v>
      </c>
      <c r="K25" s="13">
        <v>1721.4000000000003</v>
      </c>
      <c r="L25" s="15">
        <v>1824.2</v>
      </c>
      <c r="M25" s="1">
        <v>105.971883350761</v>
      </c>
      <c r="N25" s="14">
        <v>102.79999999999973</v>
      </c>
      <c r="O25" s="13">
        <v>4.5</v>
      </c>
      <c r="P25" s="1">
        <v>5</v>
      </c>
      <c r="Q25" s="37">
        <v>111.11111111111111</v>
      </c>
      <c r="R25" s="14">
        <v>0.5</v>
      </c>
    </row>
    <row r="26" spans="1:18" s="151" customFormat="1" ht="10.95" customHeight="1">
      <c r="A26" s="11">
        <v>17</v>
      </c>
      <c r="B26" s="16" t="s">
        <v>86</v>
      </c>
      <c r="C26" s="13">
        <v>1673.0000000000005</v>
      </c>
      <c r="D26" s="1">
        <v>1726.1</v>
      </c>
      <c r="E26" s="1">
        <v>103.17393903167957</v>
      </c>
      <c r="F26" s="14">
        <v>53.099999999999454</v>
      </c>
      <c r="G26" s="13">
        <v>394.1</v>
      </c>
      <c r="H26" s="1">
        <v>485.9</v>
      </c>
      <c r="I26" s="1">
        <v>123.2935803095661</v>
      </c>
      <c r="J26" s="14">
        <v>91.799999999999955</v>
      </c>
      <c r="K26" s="13">
        <v>1265.4000000000003</v>
      </c>
      <c r="L26" s="15">
        <v>1228.0999999999999</v>
      </c>
      <c r="M26" s="1">
        <v>97.052315473368083</v>
      </c>
      <c r="N26" s="14">
        <v>-37.300000000000409</v>
      </c>
      <c r="O26" s="13">
        <v>13.5</v>
      </c>
      <c r="P26" s="1">
        <v>12.1</v>
      </c>
      <c r="Q26" s="37">
        <v>89.629629629629619</v>
      </c>
      <c r="R26" s="14">
        <v>-1.4000000000000004</v>
      </c>
    </row>
    <row r="27" spans="1:18" s="151" customFormat="1" ht="10.95" customHeight="1">
      <c r="A27" s="11">
        <v>18</v>
      </c>
      <c r="B27" s="16" t="s">
        <v>22</v>
      </c>
      <c r="C27" s="13">
        <v>658.8</v>
      </c>
      <c r="D27" s="1">
        <v>780.69999999999993</v>
      </c>
      <c r="E27" s="1">
        <v>118.50333940497875</v>
      </c>
      <c r="F27" s="14">
        <v>121.89999999999998</v>
      </c>
      <c r="G27" s="13">
        <v>247.9</v>
      </c>
      <c r="H27" s="1">
        <v>321.60000000000002</v>
      </c>
      <c r="I27" s="1">
        <v>129.72972972972974</v>
      </c>
      <c r="J27" s="14">
        <v>73.700000000000017</v>
      </c>
      <c r="K27" s="13">
        <v>410.09999999999997</v>
      </c>
      <c r="L27" s="15">
        <v>457.7</v>
      </c>
      <c r="M27" s="1">
        <v>111.60692514020971</v>
      </c>
      <c r="N27" s="14">
        <v>47.600000000000023</v>
      </c>
      <c r="O27" s="13">
        <v>0.8</v>
      </c>
      <c r="P27" s="1">
        <v>1.4</v>
      </c>
      <c r="Q27" s="37">
        <v>174.99999999999997</v>
      </c>
      <c r="R27" s="14">
        <v>0.59999999999999987</v>
      </c>
    </row>
    <row r="28" spans="1:18" s="151" customFormat="1" ht="10.95" customHeight="1">
      <c r="A28" s="11">
        <v>19</v>
      </c>
      <c r="B28" s="16" t="s">
        <v>23</v>
      </c>
      <c r="C28" s="13">
        <v>1655.4</v>
      </c>
      <c r="D28" s="1">
        <v>1763.8000000000002</v>
      </c>
      <c r="E28" s="1">
        <v>106.54826628005316</v>
      </c>
      <c r="F28" s="14">
        <v>108.40000000000009</v>
      </c>
      <c r="G28" s="13">
        <v>725.5</v>
      </c>
      <c r="H28" s="1">
        <v>850.1</v>
      </c>
      <c r="I28" s="1">
        <v>117.17436250861475</v>
      </c>
      <c r="J28" s="14">
        <v>124.60000000000002</v>
      </c>
      <c r="K28" s="13">
        <v>878.5</v>
      </c>
      <c r="L28" s="15">
        <v>863.7</v>
      </c>
      <c r="M28" s="1">
        <v>98.315310187820145</v>
      </c>
      <c r="N28" s="14">
        <v>-14.799999999999955</v>
      </c>
      <c r="O28" s="13">
        <v>51.4</v>
      </c>
      <c r="P28" s="1">
        <v>50</v>
      </c>
      <c r="Q28" s="37">
        <v>97.276264591439684</v>
      </c>
      <c r="R28" s="14">
        <v>-1.3999999999999986</v>
      </c>
    </row>
    <row r="29" spans="1:18" s="151" customFormat="1" ht="10.95" customHeight="1">
      <c r="A29" s="11">
        <v>20</v>
      </c>
      <c r="B29" s="16" t="s">
        <v>64</v>
      </c>
      <c r="C29" s="13">
        <v>508.1</v>
      </c>
      <c r="D29" s="1">
        <v>557.59999999999991</v>
      </c>
      <c r="E29" s="1">
        <v>109.7421767368628</v>
      </c>
      <c r="F29" s="14">
        <v>49.499999999999886</v>
      </c>
      <c r="G29" s="13">
        <v>171.8</v>
      </c>
      <c r="H29" s="1">
        <v>213.7</v>
      </c>
      <c r="I29" s="1">
        <v>124.38882421420254</v>
      </c>
      <c r="J29" s="14">
        <v>41.899999999999977</v>
      </c>
      <c r="K29" s="13">
        <v>336</v>
      </c>
      <c r="L29" s="15">
        <v>343.6</v>
      </c>
      <c r="M29" s="1">
        <v>102.26190476190477</v>
      </c>
      <c r="N29" s="14">
        <v>7.6000000000000227</v>
      </c>
      <c r="O29" s="13">
        <v>0.30000000000000004</v>
      </c>
      <c r="P29" s="1">
        <v>0.3</v>
      </c>
      <c r="Q29" s="37">
        <v>99.999999999999972</v>
      </c>
      <c r="R29" s="14">
        <v>0</v>
      </c>
    </row>
    <row r="30" spans="1:18" s="151" customFormat="1" ht="10.95" customHeight="1">
      <c r="A30" s="11">
        <v>21</v>
      </c>
      <c r="B30" s="16" t="s">
        <v>65</v>
      </c>
      <c r="C30" s="13">
        <v>599.1</v>
      </c>
      <c r="D30" s="1">
        <v>658</v>
      </c>
      <c r="E30" s="1">
        <v>109.83141378734769</v>
      </c>
      <c r="F30" s="14">
        <v>58.899999999999977</v>
      </c>
      <c r="G30" s="13">
        <v>219.5</v>
      </c>
      <c r="H30" s="1">
        <v>272.39999999999998</v>
      </c>
      <c r="I30" s="1">
        <v>124.1002277904328</v>
      </c>
      <c r="J30" s="14">
        <v>52.899999999999977</v>
      </c>
      <c r="K30" s="13">
        <v>377.5</v>
      </c>
      <c r="L30" s="15">
        <v>382.6</v>
      </c>
      <c r="M30" s="1">
        <v>101.35099337748346</v>
      </c>
      <c r="N30" s="14">
        <v>5.1000000000000227</v>
      </c>
      <c r="O30" s="13">
        <v>2.1</v>
      </c>
      <c r="P30" s="1">
        <v>3</v>
      </c>
      <c r="Q30" s="37">
        <v>142.85714285714286</v>
      </c>
      <c r="R30" s="14">
        <v>0.89999999999999991</v>
      </c>
    </row>
    <row r="31" spans="1:18" s="151" customFormat="1" ht="10.95" customHeight="1">
      <c r="A31" s="11">
        <v>22</v>
      </c>
      <c r="B31" s="16" t="s">
        <v>24</v>
      </c>
      <c r="C31" s="13">
        <v>436.50000000000006</v>
      </c>
      <c r="D31" s="15">
        <v>0</v>
      </c>
      <c r="E31" s="15">
        <v>0</v>
      </c>
      <c r="F31" s="24">
        <v>-436.50000000000006</v>
      </c>
      <c r="G31" s="23">
        <v>151.5</v>
      </c>
      <c r="H31" s="15">
        <v>0</v>
      </c>
      <c r="I31" s="15">
        <v>0</v>
      </c>
      <c r="J31" s="24">
        <v>-151.5</v>
      </c>
      <c r="K31" s="13">
        <v>284.90000000000003</v>
      </c>
      <c r="L31" s="15">
        <v>0</v>
      </c>
      <c r="M31" s="15">
        <v>0</v>
      </c>
      <c r="N31" s="24">
        <v>-284.90000000000003</v>
      </c>
      <c r="O31" s="23">
        <v>0.1</v>
      </c>
      <c r="P31" s="15">
        <v>0</v>
      </c>
      <c r="Q31" s="152">
        <v>0</v>
      </c>
      <c r="R31" s="14">
        <v>-0.1</v>
      </c>
    </row>
    <row r="32" spans="1:18" s="151" customFormat="1" ht="10.95" customHeight="1">
      <c r="A32" s="11">
        <v>23</v>
      </c>
      <c r="B32" s="16" t="s">
        <v>66</v>
      </c>
      <c r="C32" s="13">
        <v>838</v>
      </c>
      <c r="D32" s="1">
        <v>916.4</v>
      </c>
      <c r="E32" s="1">
        <v>109.35560859188544</v>
      </c>
      <c r="F32" s="14">
        <v>78.399999999999977</v>
      </c>
      <c r="G32" s="13">
        <v>463.4</v>
      </c>
      <c r="H32" s="1">
        <v>555</v>
      </c>
      <c r="I32" s="1">
        <v>119.76694000863186</v>
      </c>
      <c r="J32" s="14">
        <v>91.600000000000023</v>
      </c>
      <c r="K32" s="13">
        <v>291.8</v>
      </c>
      <c r="L32" s="15">
        <v>261.3</v>
      </c>
      <c r="M32" s="1">
        <v>89.547635366689519</v>
      </c>
      <c r="N32" s="14">
        <v>-30.5</v>
      </c>
      <c r="O32" s="13">
        <v>82.800000000000011</v>
      </c>
      <c r="P32" s="1">
        <v>100.1</v>
      </c>
      <c r="Q32" s="37">
        <v>120.89371980676327</v>
      </c>
      <c r="R32" s="14">
        <v>17.299999999999983</v>
      </c>
    </row>
    <row r="33" spans="1:18" s="151" customFormat="1" ht="10.95" customHeight="1">
      <c r="A33" s="11">
        <v>24</v>
      </c>
      <c r="B33" s="16" t="s">
        <v>325</v>
      </c>
      <c r="C33" s="13">
        <v>1225.4000000000001</v>
      </c>
      <c r="D33" s="1">
        <v>1392.7999999999997</v>
      </c>
      <c r="E33" s="1">
        <v>113.66084543822421</v>
      </c>
      <c r="F33" s="14">
        <v>167.39999999999964</v>
      </c>
      <c r="G33" s="13">
        <v>39.4</v>
      </c>
      <c r="H33" s="1">
        <v>0.3</v>
      </c>
      <c r="I33" s="1">
        <v>0.76142131979695438</v>
      </c>
      <c r="J33" s="14">
        <v>-39.1</v>
      </c>
      <c r="K33" s="13">
        <v>1175.5999999999999</v>
      </c>
      <c r="L33" s="15">
        <v>1378.1999999999998</v>
      </c>
      <c r="M33" s="1">
        <v>117.23375297720312</v>
      </c>
      <c r="N33" s="14">
        <v>202.59999999999991</v>
      </c>
      <c r="O33" s="13">
        <v>10.4</v>
      </c>
      <c r="P33" s="1">
        <v>14.3</v>
      </c>
      <c r="Q33" s="37">
        <v>137.5</v>
      </c>
      <c r="R33" s="14">
        <v>3.9000000000000004</v>
      </c>
    </row>
    <row r="34" spans="1:18" s="151" customFormat="1" ht="10.95" customHeight="1">
      <c r="A34" s="11">
        <v>25</v>
      </c>
      <c r="B34" s="16" t="s">
        <v>21</v>
      </c>
      <c r="C34" s="13">
        <v>409.3</v>
      </c>
      <c r="D34" s="1">
        <v>451.70000000000005</v>
      </c>
      <c r="E34" s="1">
        <v>110.35914976789643</v>
      </c>
      <c r="F34" s="14">
        <v>42.400000000000034</v>
      </c>
      <c r="G34" s="13">
        <v>330.8</v>
      </c>
      <c r="H34" s="1">
        <v>337.5</v>
      </c>
      <c r="I34" s="1">
        <v>102.0253929866989</v>
      </c>
      <c r="J34" s="14">
        <v>6.6999999999999886</v>
      </c>
      <c r="K34" s="13">
        <v>26.5</v>
      </c>
      <c r="L34" s="15">
        <v>26.6</v>
      </c>
      <c r="M34" s="1">
        <v>100.37735849056604</v>
      </c>
      <c r="N34" s="14">
        <v>0.10000000000000142</v>
      </c>
      <c r="O34" s="13">
        <v>52</v>
      </c>
      <c r="P34" s="1">
        <v>87.6</v>
      </c>
      <c r="Q34" s="37">
        <v>168.46153846153845</v>
      </c>
      <c r="R34" s="14">
        <v>35.599999999999994</v>
      </c>
    </row>
    <row r="35" spans="1:18" s="151" customFormat="1" ht="10.95" customHeight="1">
      <c r="A35" s="11">
        <v>26</v>
      </c>
      <c r="B35" s="16" t="s">
        <v>20</v>
      </c>
      <c r="C35" s="13">
        <v>396</v>
      </c>
      <c r="D35" s="1">
        <v>452.1</v>
      </c>
      <c r="E35" s="1">
        <v>114.16666666666669</v>
      </c>
      <c r="F35" s="14">
        <v>56.100000000000023</v>
      </c>
      <c r="G35" s="13">
        <v>334.8</v>
      </c>
      <c r="H35" s="1">
        <v>377</v>
      </c>
      <c r="I35" s="1">
        <v>112.60454002389486</v>
      </c>
      <c r="J35" s="14">
        <v>42.199999999999989</v>
      </c>
      <c r="K35" s="13">
        <v>9.4</v>
      </c>
      <c r="L35" s="15">
        <v>0</v>
      </c>
      <c r="M35" s="1"/>
      <c r="N35" s="14">
        <v>-9.4</v>
      </c>
      <c r="O35" s="13">
        <v>51.800000000000004</v>
      </c>
      <c r="P35" s="1">
        <v>75.099999999999994</v>
      </c>
      <c r="Q35" s="37">
        <v>144.98069498069498</v>
      </c>
      <c r="R35" s="14">
        <v>23.29999999999999</v>
      </c>
    </row>
    <row r="36" spans="1:18" s="151" customFormat="1" ht="10.95" customHeight="1">
      <c r="A36" s="11">
        <v>27</v>
      </c>
      <c r="B36" s="16" t="s">
        <v>67</v>
      </c>
      <c r="C36" s="13">
        <v>1010.2</v>
      </c>
      <c r="D36" s="1">
        <v>1073.8</v>
      </c>
      <c r="E36" s="1">
        <v>106.2957830132647</v>
      </c>
      <c r="F36" s="14">
        <v>63.599999999999909</v>
      </c>
      <c r="G36" s="13">
        <v>890.6</v>
      </c>
      <c r="H36" s="1">
        <v>951.3</v>
      </c>
      <c r="I36" s="1">
        <v>106.8156299124186</v>
      </c>
      <c r="J36" s="14">
        <v>60.699999999999932</v>
      </c>
      <c r="K36" s="13">
        <v>37.199999999999996</v>
      </c>
      <c r="L36" s="15">
        <v>33</v>
      </c>
      <c r="M36" s="1">
        <v>88.709677419354847</v>
      </c>
      <c r="N36" s="14">
        <v>-4.1999999999999957</v>
      </c>
      <c r="O36" s="13">
        <v>82.399999999999991</v>
      </c>
      <c r="P36" s="1">
        <v>89.5</v>
      </c>
      <c r="Q36" s="37">
        <v>108.61650485436894</v>
      </c>
      <c r="R36" s="14">
        <v>7.1000000000000085</v>
      </c>
    </row>
    <row r="37" spans="1:18" s="151" customFormat="1" ht="10.95" customHeight="1">
      <c r="A37" s="11">
        <v>28</v>
      </c>
      <c r="B37" s="16" t="s">
        <v>87</v>
      </c>
      <c r="C37" s="13">
        <v>1132.7</v>
      </c>
      <c r="D37" s="1">
        <v>1250.5000000000002</v>
      </c>
      <c r="E37" s="1">
        <v>110.3999293722963</v>
      </c>
      <c r="F37" s="14">
        <v>117.80000000000018</v>
      </c>
      <c r="G37" s="13">
        <v>973</v>
      </c>
      <c r="H37" s="1">
        <v>1083.9000000000001</v>
      </c>
      <c r="I37" s="1">
        <v>111.3977389516958</v>
      </c>
      <c r="J37" s="14">
        <v>110.90000000000009</v>
      </c>
      <c r="K37" s="13">
        <v>56.5</v>
      </c>
      <c r="L37" s="15">
        <v>57.9</v>
      </c>
      <c r="M37" s="1">
        <v>102.4778761061947</v>
      </c>
      <c r="N37" s="14">
        <v>1.3999999999999986</v>
      </c>
      <c r="O37" s="13">
        <v>103.2</v>
      </c>
      <c r="P37" s="1">
        <v>108.7</v>
      </c>
      <c r="Q37" s="37">
        <v>105.3294573643411</v>
      </c>
      <c r="R37" s="14">
        <v>5.5</v>
      </c>
    </row>
    <row r="38" spans="1:18" s="151" customFormat="1" ht="10.95" customHeight="1">
      <c r="A38" s="11">
        <v>29</v>
      </c>
      <c r="B38" s="16" t="s">
        <v>68</v>
      </c>
      <c r="C38" s="13">
        <v>750.3</v>
      </c>
      <c r="D38" s="1">
        <v>1200.4000000000001</v>
      </c>
      <c r="E38" s="1">
        <v>159.98933759829404</v>
      </c>
      <c r="F38" s="14">
        <v>450.10000000000014</v>
      </c>
      <c r="G38" s="13">
        <v>140.30000000000001</v>
      </c>
      <c r="H38" s="1">
        <v>169.79999999999998</v>
      </c>
      <c r="I38" s="1">
        <v>121.02637205987168</v>
      </c>
      <c r="J38" s="14">
        <v>29.499999999999972</v>
      </c>
      <c r="K38" s="13">
        <v>592.79999999999995</v>
      </c>
      <c r="L38" s="15">
        <v>1011.2</v>
      </c>
      <c r="M38" s="1">
        <v>170.5802968960864</v>
      </c>
      <c r="N38" s="14">
        <v>418.40000000000009</v>
      </c>
      <c r="O38" s="13">
        <v>17.2</v>
      </c>
      <c r="P38" s="1">
        <v>19.399999999999999</v>
      </c>
      <c r="Q38" s="37">
        <v>112.79069767441861</v>
      </c>
      <c r="R38" s="14">
        <v>2.1999999999999993</v>
      </c>
    </row>
    <row r="39" spans="1:18" s="151" customFormat="1" ht="10.95" customHeight="1">
      <c r="A39" s="11">
        <v>30</v>
      </c>
      <c r="B39" s="16" t="s">
        <v>25</v>
      </c>
      <c r="C39" s="13">
        <v>848.1</v>
      </c>
      <c r="D39" s="1">
        <v>963.09999999999991</v>
      </c>
      <c r="E39" s="1">
        <v>113.55972173092795</v>
      </c>
      <c r="F39" s="14">
        <v>114.99999999999989</v>
      </c>
      <c r="G39" s="13">
        <v>825.9</v>
      </c>
      <c r="H39" s="1">
        <v>951.3</v>
      </c>
      <c r="I39" s="1">
        <v>115.18343625136215</v>
      </c>
      <c r="J39" s="14">
        <v>125.39999999999998</v>
      </c>
      <c r="K39" s="13">
        <v>9.5</v>
      </c>
      <c r="L39" s="15">
        <v>0</v>
      </c>
      <c r="M39" s="1">
        <v>0</v>
      </c>
      <c r="N39" s="14">
        <v>-9.5</v>
      </c>
      <c r="O39" s="13">
        <v>12.7</v>
      </c>
      <c r="P39" s="1">
        <v>11.8</v>
      </c>
      <c r="Q39" s="37">
        <v>92.913385826771673</v>
      </c>
      <c r="R39" s="14">
        <v>-0.89999999999999858</v>
      </c>
    </row>
    <row r="40" spans="1:18" s="151" customFormat="1" ht="10.95" customHeight="1">
      <c r="A40" s="11">
        <v>31</v>
      </c>
      <c r="B40" s="16" t="s">
        <v>7</v>
      </c>
      <c r="C40" s="13">
        <v>262.7</v>
      </c>
      <c r="D40" s="1">
        <v>296.5</v>
      </c>
      <c r="E40" s="1">
        <v>112.86638751427485</v>
      </c>
      <c r="F40" s="14">
        <v>33.800000000000011</v>
      </c>
      <c r="G40" s="13">
        <v>260.5</v>
      </c>
      <c r="H40" s="1">
        <v>293.8</v>
      </c>
      <c r="I40" s="1">
        <v>112.78310940499041</v>
      </c>
      <c r="J40" s="14">
        <v>33.300000000000011</v>
      </c>
      <c r="K40" s="23">
        <v>0</v>
      </c>
      <c r="L40" s="15">
        <v>0</v>
      </c>
      <c r="M40" s="15"/>
      <c r="N40" s="24">
        <v>0</v>
      </c>
      <c r="O40" s="13">
        <v>2.2000000000000002</v>
      </c>
      <c r="P40" s="1">
        <v>2.7</v>
      </c>
      <c r="Q40" s="37">
        <v>122.72727272727273</v>
      </c>
      <c r="R40" s="14">
        <v>0.5</v>
      </c>
    </row>
    <row r="41" spans="1:18" s="151" customFormat="1" ht="10.95" customHeight="1">
      <c r="A41" s="11">
        <v>32</v>
      </c>
      <c r="B41" s="16" t="s">
        <v>8</v>
      </c>
      <c r="C41" s="13">
        <v>184.5</v>
      </c>
      <c r="D41" s="1">
        <v>228.5</v>
      </c>
      <c r="E41" s="1">
        <v>123.84823848238482</v>
      </c>
      <c r="F41" s="14">
        <v>44</v>
      </c>
      <c r="G41" s="13">
        <v>183.6</v>
      </c>
      <c r="H41" s="1">
        <v>227.3</v>
      </c>
      <c r="I41" s="1">
        <v>123.80174291938999</v>
      </c>
      <c r="J41" s="14">
        <v>43.700000000000017</v>
      </c>
      <c r="K41" s="23">
        <v>0</v>
      </c>
      <c r="L41" s="15">
        <v>0</v>
      </c>
      <c r="M41" s="15"/>
      <c r="N41" s="24">
        <v>0</v>
      </c>
      <c r="O41" s="13">
        <v>0.9</v>
      </c>
      <c r="P41" s="1">
        <v>1.2</v>
      </c>
      <c r="Q41" s="37">
        <v>133.33333333333331</v>
      </c>
      <c r="R41" s="14">
        <v>0.29999999999999993</v>
      </c>
    </row>
    <row r="42" spans="1:18" s="151" customFormat="1" ht="10.95" customHeight="1">
      <c r="A42" s="11">
        <v>33</v>
      </c>
      <c r="B42" s="16" t="s">
        <v>9</v>
      </c>
      <c r="C42" s="13">
        <v>172.6</v>
      </c>
      <c r="D42" s="1">
        <v>212.3</v>
      </c>
      <c r="E42" s="1">
        <v>123.00115874855157</v>
      </c>
      <c r="F42" s="14">
        <v>39.700000000000017</v>
      </c>
      <c r="G42" s="13">
        <v>171.7</v>
      </c>
      <c r="H42" s="1">
        <v>209.9</v>
      </c>
      <c r="I42" s="1">
        <v>122.24810716365755</v>
      </c>
      <c r="J42" s="14">
        <v>38.200000000000017</v>
      </c>
      <c r="K42" s="23">
        <v>0</v>
      </c>
      <c r="L42" s="15">
        <v>0</v>
      </c>
      <c r="M42" s="15"/>
      <c r="N42" s="24">
        <v>0</v>
      </c>
      <c r="O42" s="13">
        <v>0.9</v>
      </c>
      <c r="P42" s="1">
        <v>2.4</v>
      </c>
      <c r="Q42" s="37">
        <v>266.66666666666663</v>
      </c>
      <c r="R42" s="14">
        <v>1.5</v>
      </c>
    </row>
    <row r="43" spans="1:18" s="151" customFormat="1" ht="10.95" customHeight="1">
      <c r="A43" s="11">
        <v>34</v>
      </c>
      <c r="B43" s="16" t="s">
        <v>10</v>
      </c>
      <c r="C43" s="13">
        <v>118</v>
      </c>
      <c r="D43" s="1">
        <v>141.69999999999999</v>
      </c>
      <c r="E43" s="1">
        <v>120.08474576271186</v>
      </c>
      <c r="F43" s="14">
        <v>23.699999999999989</v>
      </c>
      <c r="G43" s="13">
        <v>117.6</v>
      </c>
      <c r="H43" s="1">
        <v>141.19999999999999</v>
      </c>
      <c r="I43" s="1">
        <v>120.06802721088434</v>
      </c>
      <c r="J43" s="14">
        <v>23.599999999999994</v>
      </c>
      <c r="K43" s="23">
        <v>0</v>
      </c>
      <c r="L43" s="15">
        <v>0</v>
      </c>
      <c r="M43" s="15"/>
      <c r="N43" s="24">
        <v>0</v>
      </c>
      <c r="O43" s="13">
        <v>0.4</v>
      </c>
      <c r="P43" s="1">
        <v>0.5</v>
      </c>
      <c r="Q43" s="37">
        <v>125</v>
      </c>
      <c r="R43" s="14">
        <v>9.9999999999999978E-2</v>
      </c>
    </row>
    <row r="44" spans="1:18" s="151" customFormat="1" ht="10.95" customHeight="1">
      <c r="A44" s="11">
        <v>35</v>
      </c>
      <c r="B44" s="16" t="s">
        <v>11</v>
      </c>
      <c r="C44" s="13">
        <v>111</v>
      </c>
      <c r="D44" s="1">
        <v>129.5</v>
      </c>
      <c r="E44" s="1">
        <v>116.66666666666667</v>
      </c>
      <c r="F44" s="14">
        <v>18.5</v>
      </c>
      <c r="G44" s="13">
        <v>110.7</v>
      </c>
      <c r="H44" s="1">
        <v>128.5</v>
      </c>
      <c r="I44" s="1">
        <v>116.0794941282746</v>
      </c>
      <c r="J44" s="14">
        <v>17.799999999999997</v>
      </c>
      <c r="K44" s="23">
        <v>0</v>
      </c>
      <c r="L44" s="15">
        <v>0</v>
      </c>
      <c r="M44" s="15"/>
      <c r="N44" s="24">
        <v>0</v>
      </c>
      <c r="O44" s="13">
        <v>0.30000000000000004</v>
      </c>
      <c r="P44" s="1">
        <v>1</v>
      </c>
      <c r="Q44" s="37">
        <v>333.33333333333331</v>
      </c>
      <c r="R44" s="14">
        <v>0.7</v>
      </c>
    </row>
    <row r="45" spans="1:18" s="151" customFormat="1" ht="10.95" customHeight="1">
      <c r="A45" s="11">
        <v>36</v>
      </c>
      <c r="B45" s="16" t="s">
        <v>5</v>
      </c>
      <c r="C45" s="13">
        <v>1145.8999999999999</v>
      </c>
      <c r="D45" s="1">
        <v>1322.8999999999999</v>
      </c>
      <c r="E45" s="1">
        <v>115.44637402914739</v>
      </c>
      <c r="F45" s="14">
        <v>177</v>
      </c>
      <c r="G45" s="13">
        <v>1072.0999999999999</v>
      </c>
      <c r="H45" s="1">
        <v>1257.7</v>
      </c>
      <c r="I45" s="1">
        <v>117.31181792743214</v>
      </c>
      <c r="J45" s="14">
        <v>185.60000000000014</v>
      </c>
      <c r="K45" s="13">
        <v>65.099999999999994</v>
      </c>
      <c r="L45" s="15">
        <v>54.6</v>
      </c>
      <c r="M45" s="1">
        <v>83.870967741935502</v>
      </c>
      <c r="N45" s="14">
        <v>-10.499999999999993</v>
      </c>
      <c r="O45" s="13">
        <v>8.7000000000000011</v>
      </c>
      <c r="P45" s="1">
        <v>10.6</v>
      </c>
      <c r="Q45" s="37">
        <v>121.8390804597701</v>
      </c>
      <c r="R45" s="14">
        <v>1.8999999999999986</v>
      </c>
    </row>
    <row r="46" spans="1:18" s="151" customFormat="1" ht="10.95" customHeight="1">
      <c r="A46" s="11">
        <v>37</v>
      </c>
      <c r="B46" s="16" t="s">
        <v>0</v>
      </c>
      <c r="C46" s="13">
        <v>688.5</v>
      </c>
      <c r="D46" s="1">
        <v>750.19999999999993</v>
      </c>
      <c r="E46" s="1">
        <v>108.96151053013796</v>
      </c>
      <c r="F46" s="14">
        <v>61.699999999999932</v>
      </c>
      <c r="G46" s="13">
        <v>641.1</v>
      </c>
      <c r="H46" s="1">
        <v>692.4</v>
      </c>
      <c r="I46" s="1">
        <v>108.00187178287317</v>
      </c>
      <c r="J46" s="14">
        <v>51.299999999999955</v>
      </c>
      <c r="K46" s="13">
        <v>2.4</v>
      </c>
      <c r="L46" s="15">
        <v>0</v>
      </c>
      <c r="M46" s="15">
        <v>0</v>
      </c>
      <c r="N46" s="14">
        <v>-2.4</v>
      </c>
      <c r="O46" s="13">
        <v>45</v>
      </c>
      <c r="P46" s="1">
        <v>57.8</v>
      </c>
      <c r="Q46" s="37">
        <v>128.44444444444443</v>
      </c>
      <c r="R46" s="14">
        <v>12.799999999999997</v>
      </c>
    </row>
    <row r="47" spans="1:18" s="151" customFormat="1" ht="10.95" customHeight="1">
      <c r="A47" s="11">
        <v>38</v>
      </c>
      <c r="B47" s="16" t="s">
        <v>2</v>
      </c>
      <c r="C47" s="13">
        <v>1288.9000000000001</v>
      </c>
      <c r="D47" s="1">
        <v>1327.6999999999998</v>
      </c>
      <c r="E47" s="1">
        <v>103.01031887656139</v>
      </c>
      <c r="F47" s="14">
        <v>38.799999999999727</v>
      </c>
      <c r="G47" s="13">
        <v>79</v>
      </c>
      <c r="H47" s="1">
        <v>92</v>
      </c>
      <c r="I47" s="1">
        <v>116.45569620253164</v>
      </c>
      <c r="J47" s="14">
        <v>13</v>
      </c>
      <c r="K47" s="13">
        <v>1208.9000000000001</v>
      </c>
      <c r="L47" s="15">
        <v>1234.5999999999999</v>
      </c>
      <c r="M47" s="1">
        <v>102.12589957812885</v>
      </c>
      <c r="N47" s="14">
        <v>25.699999999999818</v>
      </c>
      <c r="O47" s="13">
        <v>1</v>
      </c>
      <c r="P47" s="1">
        <v>1.1000000000000001</v>
      </c>
      <c r="Q47" s="37">
        <v>110.00000000000001</v>
      </c>
      <c r="R47" s="14">
        <v>0.10000000000000009</v>
      </c>
    </row>
    <row r="48" spans="1:18" s="151" customFormat="1" ht="10.95" customHeight="1">
      <c r="A48" s="11">
        <v>39</v>
      </c>
      <c r="B48" s="16" t="s">
        <v>15</v>
      </c>
      <c r="C48" s="13">
        <v>1748.1999999999998</v>
      </c>
      <c r="D48" s="1">
        <v>1678.5</v>
      </c>
      <c r="E48" s="1">
        <v>96.013041986042808</v>
      </c>
      <c r="F48" s="14">
        <v>-69.699999999999818</v>
      </c>
      <c r="G48" s="13">
        <v>1210</v>
      </c>
      <c r="H48" s="1">
        <v>1378.8</v>
      </c>
      <c r="I48" s="1">
        <v>113.9504132231405</v>
      </c>
      <c r="J48" s="14">
        <v>168.79999999999995</v>
      </c>
      <c r="K48" s="13">
        <v>481.89999999999992</v>
      </c>
      <c r="L48" s="15">
        <v>212</v>
      </c>
      <c r="M48" s="1">
        <v>43.992529570450309</v>
      </c>
      <c r="N48" s="14">
        <v>-269.89999999999992</v>
      </c>
      <c r="O48" s="13">
        <v>56.3</v>
      </c>
      <c r="P48" s="1">
        <v>87.7</v>
      </c>
      <c r="Q48" s="37">
        <v>155.77264653641208</v>
      </c>
      <c r="R48" s="14">
        <v>31.400000000000006</v>
      </c>
    </row>
    <row r="49" spans="1:18" s="151" customFormat="1" ht="10.95" customHeight="1">
      <c r="A49" s="11">
        <v>40</v>
      </c>
      <c r="B49" s="16" t="s">
        <v>6</v>
      </c>
      <c r="C49" s="13">
        <v>823.3</v>
      </c>
      <c r="D49" s="1">
        <v>761.8</v>
      </c>
      <c r="E49" s="1">
        <v>92.530061945827768</v>
      </c>
      <c r="F49" s="14">
        <v>-61.5</v>
      </c>
      <c r="G49" s="13">
        <v>296.10000000000002</v>
      </c>
      <c r="H49" s="1">
        <v>335.7</v>
      </c>
      <c r="I49" s="1">
        <v>113.37386018237081</v>
      </c>
      <c r="J49" s="14">
        <v>39.599999999999966</v>
      </c>
      <c r="K49" s="13">
        <v>198.79999999999998</v>
      </c>
      <c r="L49" s="15">
        <v>80</v>
      </c>
      <c r="M49" s="1">
        <v>40.241448692152922</v>
      </c>
      <c r="N49" s="14">
        <v>-118.79999999999998</v>
      </c>
      <c r="O49" s="13">
        <v>328.4</v>
      </c>
      <c r="P49" s="1">
        <v>346.1</v>
      </c>
      <c r="Q49" s="37">
        <v>105.38976857490867</v>
      </c>
      <c r="R49" s="14">
        <v>17.700000000000045</v>
      </c>
    </row>
    <row r="50" spans="1:18" s="151" customFormat="1" ht="10.95" customHeight="1">
      <c r="A50" s="11">
        <v>41</v>
      </c>
      <c r="B50" s="16" t="s">
        <v>51</v>
      </c>
      <c r="C50" s="13">
        <v>971.4</v>
      </c>
      <c r="D50" s="1">
        <v>973.90000000000009</v>
      </c>
      <c r="E50" s="1">
        <v>100.25736051060325</v>
      </c>
      <c r="F50" s="14">
        <v>2.5000000000001137</v>
      </c>
      <c r="G50" s="13">
        <v>441.5</v>
      </c>
      <c r="H50" s="1">
        <v>517.1</v>
      </c>
      <c r="I50" s="1">
        <v>117.12344280860702</v>
      </c>
      <c r="J50" s="14">
        <v>75.600000000000023</v>
      </c>
      <c r="K50" s="13">
        <v>300.49999999999994</v>
      </c>
      <c r="L50" s="15">
        <v>208.6</v>
      </c>
      <c r="M50" s="1">
        <v>69.417637271214645</v>
      </c>
      <c r="N50" s="14">
        <v>-91.899999999999949</v>
      </c>
      <c r="O50" s="13">
        <v>229.4</v>
      </c>
      <c r="P50" s="1">
        <v>248.2</v>
      </c>
      <c r="Q50" s="37">
        <v>108.1952920662598</v>
      </c>
      <c r="R50" s="14">
        <v>18.799999999999983</v>
      </c>
    </row>
    <row r="51" spans="1:18" s="151" customFormat="1" ht="10.95" customHeight="1">
      <c r="A51" s="11">
        <v>42</v>
      </c>
      <c r="B51" s="16" t="s">
        <v>52</v>
      </c>
      <c r="C51" s="13">
        <v>941.5</v>
      </c>
      <c r="D51" s="1">
        <v>991.40000000000009</v>
      </c>
      <c r="E51" s="1">
        <v>105.30005310674457</v>
      </c>
      <c r="F51" s="14">
        <v>49.900000000000091</v>
      </c>
      <c r="G51" s="13">
        <v>474.40000000000003</v>
      </c>
      <c r="H51" s="1">
        <v>573.20000000000005</v>
      </c>
      <c r="I51" s="1">
        <v>120.82630691399663</v>
      </c>
      <c r="J51" s="14">
        <v>98.800000000000011</v>
      </c>
      <c r="K51" s="13">
        <v>255.09999999999997</v>
      </c>
      <c r="L51" s="15">
        <v>161.19999999999999</v>
      </c>
      <c r="M51" s="1">
        <v>63.190905527244226</v>
      </c>
      <c r="N51" s="14">
        <v>-93.899999999999977</v>
      </c>
      <c r="O51" s="13">
        <v>212</v>
      </c>
      <c r="P51" s="1">
        <v>257</v>
      </c>
      <c r="Q51" s="37">
        <v>121.22641509433963</v>
      </c>
      <c r="R51" s="14">
        <v>45</v>
      </c>
    </row>
    <row r="52" spans="1:18" s="151" customFormat="1" ht="10.95" customHeight="1">
      <c r="A52" s="11">
        <v>43</v>
      </c>
      <c r="B52" s="16" t="s">
        <v>104</v>
      </c>
      <c r="C52" s="13">
        <v>2345.6999999999998</v>
      </c>
      <c r="D52" s="1">
        <v>2570.1</v>
      </c>
      <c r="E52" s="1">
        <v>109.56644072131986</v>
      </c>
      <c r="F52" s="14">
        <v>224.40000000000009</v>
      </c>
      <c r="G52" s="13">
        <v>1289.4000000000001</v>
      </c>
      <c r="H52" s="1">
        <v>1498.1</v>
      </c>
      <c r="I52" s="1">
        <v>116.18582286334728</v>
      </c>
      <c r="J52" s="14">
        <v>208.69999999999982</v>
      </c>
      <c r="K52" s="13">
        <v>1046.3</v>
      </c>
      <c r="L52" s="15">
        <v>1059</v>
      </c>
      <c r="M52" s="1">
        <v>101.21380101309376</v>
      </c>
      <c r="N52" s="14">
        <v>12.700000000000045</v>
      </c>
      <c r="O52" s="13">
        <v>10</v>
      </c>
      <c r="P52" s="1">
        <v>13</v>
      </c>
      <c r="Q52" s="37">
        <v>130</v>
      </c>
      <c r="R52" s="14">
        <v>3</v>
      </c>
    </row>
    <row r="53" spans="1:18" s="151" customFormat="1" ht="10.95" customHeight="1">
      <c r="A53" s="11">
        <v>44</v>
      </c>
      <c r="B53" s="17" t="s">
        <v>13</v>
      </c>
      <c r="C53" s="13">
        <v>885.5</v>
      </c>
      <c r="D53" s="1">
        <v>625.4</v>
      </c>
      <c r="E53" s="1">
        <v>70.626764539808022</v>
      </c>
      <c r="F53" s="14">
        <v>-260.10000000000002</v>
      </c>
      <c r="G53" s="13">
        <v>128.69999999999999</v>
      </c>
      <c r="H53" s="1">
        <v>97.6</v>
      </c>
      <c r="I53" s="1">
        <v>75.835275835275837</v>
      </c>
      <c r="J53" s="14">
        <v>-31.099999999999994</v>
      </c>
      <c r="K53" s="13">
        <v>745</v>
      </c>
      <c r="L53" s="15">
        <v>504.79999999999995</v>
      </c>
      <c r="M53" s="1">
        <v>67.758389261744952</v>
      </c>
      <c r="N53" s="14">
        <v>-240.20000000000005</v>
      </c>
      <c r="O53" s="13">
        <v>11.8</v>
      </c>
      <c r="P53" s="1">
        <v>23</v>
      </c>
      <c r="Q53" s="37">
        <v>194.91525423728814</v>
      </c>
      <c r="R53" s="14">
        <v>11.2</v>
      </c>
    </row>
    <row r="54" spans="1:18" s="151" customFormat="1" ht="10.95" customHeight="1">
      <c r="A54" s="11">
        <v>45</v>
      </c>
      <c r="B54" s="16" t="s">
        <v>69</v>
      </c>
      <c r="C54" s="13">
        <v>154.1</v>
      </c>
      <c r="D54" s="1">
        <v>171.1</v>
      </c>
      <c r="E54" s="1">
        <v>111.03179753406877</v>
      </c>
      <c r="F54" s="14">
        <v>17</v>
      </c>
      <c r="G54" s="13">
        <v>154.1</v>
      </c>
      <c r="H54" s="1">
        <v>171.1</v>
      </c>
      <c r="I54" s="1">
        <v>111.03179753406877</v>
      </c>
      <c r="J54" s="14">
        <v>17</v>
      </c>
      <c r="K54" s="23">
        <v>0</v>
      </c>
      <c r="L54" s="15">
        <v>0</v>
      </c>
      <c r="M54" s="1"/>
      <c r="N54" s="14"/>
      <c r="O54" s="13"/>
      <c r="P54" s="1"/>
      <c r="Q54" s="1"/>
      <c r="R54" s="14"/>
    </row>
    <row r="55" spans="1:18" s="151" customFormat="1" ht="10.95" customHeight="1">
      <c r="A55" s="11">
        <v>46</v>
      </c>
      <c r="B55" s="17" t="s">
        <v>4</v>
      </c>
      <c r="C55" s="13">
        <v>7621.7</v>
      </c>
      <c r="D55" s="1">
        <v>8184.7</v>
      </c>
      <c r="E55" s="1">
        <v>107.38680346904235</v>
      </c>
      <c r="F55" s="14">
        <v>563</v>
      </c>
      <c r="G55" s="13">
        <v>6410.0999999999995</v>
      </c>
      <c r="H55" s="1">
        <v>7407.4</v>
      </c>
      <c r="I55" s="1">
        <v>115.55825962153476</v>
      </c>
      <c r="J55" s="14">
        <v>997.30000000000018</v>
      </c>
      <c r="K55" s="13">
        <v>1198.3</v>
      </c>
      <c r="L55" s="15">
        <v>753.00000000000011</v>
      </c>
      <c r="M55" s="1">
        <v>62.839021947759335</v>
      </c>
      <c r="N55" s="14">
        <v>-445.29999999999984</v>
      </c>
      <c r="O55" s="13">
        <v>13.3</v>
      </c>
      <c r="P55" s="1">
        <v>24.3</v>
      </c>
      <c r="Q55" s="1">
        <v>182.70676691729324</v>
      </c>
      <c r="R55" s="14">
        <v>11</v>
      </c>
    </row>
    <row r="56" spans="1:18" s="151" customFormat="1" ht="10.95" customHeight="1">
      <c r="A56" s="11">
        <v>47</v>
      </c>
      <c r="B56" s="16" t="s">
        <v>70</v>
      </c>
      <c r="C56" s="13">
        <v>3609.2000000000003</v>
      </c>
      <c r="D56" s="1">
        <v>5112.3</v>
      </c>
      <c r="E56" s="1">
        <v>141.64634822121243</v>
      </c>
      <c r="F56" s="14">
        <v>1503.1</v>
      </c>
      <c r="G56" s="13">
        <v>3117.6</v>
      </c>
      <c r="H56" s="1">
        <v>4853.1000000000004</v>
      </c>
      <c r="I56" s="1">
        <v>155.66782140107779</v>
      </c>
      <c r="J56" s="14">
        <v>1735.5000000000005</v>
      </c>
      <c r="K56" s="13">
        <v>478.70000000000005</v>
      </c>
      <c r="L56" s="15">
        <v>242.29999999999998</v>
      </c>
      <c r="M56" s="1">
        <v>50.616252350114891</v>
      </c>
      <c r="N56" s="14">
        <v>-236.40000000000006</v>
      </c>
      <c r="O56" s="13">
        <v>12.9</v>
      </c>
      <c r="P56" s="1">
        <v>16.899999999999999</v>
      </c>
      <c r="Q56" s="1">
        <v>131.00775193798449</v>
      </c>
      <c r="R56" s="14">
        <v>3.9999999999999982</v>
      </c>
    </row>
    <row r="57" spans="1:18" s="151" customFormat="1" ht="10.95" customHeight="1">
      <c r="A57" s="11">
        <v>48</v>
      </c>
      <c r="B57" s="16" t="s">
        <v>71</v>
      </c>
      <c r="C57" s="13">
        <v>856.4</v>
      </c>
      <c r="D57" s="1">
        <v>1021.3000000000001</v>
      </c>
      <c r="E57" s="1">
        <v>119.25502101821579</v>
      </c>
      <c r="F57" s="14">
        <v>164.90000000000009</v>
      </c>
      <c r="G57" s="13">
        <v>749.5</v>
      </c>
      <c r="H57" s="1">
        <v>952.4</v>
      </c>
      <c r="I57" s="1">
        <v>127.07138092061373</v>
      </c>
      <c r="J57" s="14">
        <v>202.89999999999998</v>
      </c>
      <c r="K57" s="13">
        <v>103.89999999999999</v>
      </c>
      <c r="L57" s="15">
        <v>65.7</v>
      </c>
      <c r="M57" s="1">
        <v>63.233878729547655</v>
      </c>
      <c r="N57" s="14">
        <v>-38.199999999999989</v>
      </c>
      <c r="O57" s="13">
        <v>3</v>
      </c>
      <c r="P57" s="1">
        <v>3.2</v>
      </c>
      <c r="Q57" s="1">
        <v>106.66666666666667</v>
      </c>
      <c r="R57" s="14">
        <v>0.20000000000000018</v>
      </c>
    </row>
    <row r="58" spans="1:18" s="151" customFormat="1" ht="10.95" customHeight="1">
      <c r="A58" s="11">
        <v>49</v>
      </c>
      <c r="B58" s="16" t="s">
        <v>72</v>
      </c>
      <c r="C58" s="13">
        <v>525.5</v>
      </c>
      <c r="D58" s="1">
        <v>699.60000000000014</v>
      </c>
      <c r="E58" s="1">
        <v>133.1303520456708</v>
      </c>
      <c r="F58" s="14">
        <v>174.10000000000014</v>
      </c>
      <c r="G58" s="13">
        <v>470.4</v>
      </c>
      <c r="H58" s="1">
        <v>659.2</v>
      </c>
      <c r="I58" s="1">
        <v>140.13605442176873</v>
      </c>
      <c r="J58" s="14">
        <v>188.80000000000007</v>
      </c>
      <c r="K58" s="13">
        <v>52</v>
      </c>
      <c r="L58" s="15">
        <v>35.200000000000003</v>
      </c>
      <c r="M58" s="1">
        <v>67.692307692307693</v>
      </c>
      <c r="N58" s="14">
        <v>-16.799999999999997</v>
      </c>
      <c r="O58" s="13">
        <v>3.1</v>
      </c>
      <c r="P58" s="1">
        <v>5.2</v>
      </c>
      <c r="Q58" s="1">
        <v>167.74193548387098</v>
      </c>
      <c r="R58" s="14">
        <v>2.1</v>
      </c>
    </row>
    <row r="59" spans="1:18" s="151" customFormat="1" ht="10.95" customHeight="1">
      <c r="A59" s="11">
        <v>50</v>
      </c>
      <c r="B59" s="16" t="s">
        <v>73</v>
      </c>
      <c r="C59" s="13">
        <v>535.69999999999993</v>
      </c>
      <c r="D59" s="1">
        <v>630.20000000000005</v>
      </c>
      <c r="E59" s="1">
        <v>117.64047041254435</v>
      </c>
      <c r="F59" s="14">
        <v>94.500000000000114</v>
      </c>
      <c r="G59" s="13">
        <v>462.79999999999995</v>
      </c>
      <c r="H59" s="1">
        <v>567.20000000000005</v>
      </c>
      <c r="I59" s="1">
        <v>122.55834053586865</v>
      </c>
      <c r="J59" s="14">
        <v>104.40000000000009</v>
      </c>
      <c r="K59" s="13">
        <v>52.9</v>
      </c>
      <c r="L59" s="15">
        <v>38.4</v>
      </c>
      <c r="M59" s="1">
        <v>72.589792060491504</v>
      </c>
      <c r="N59" s="14">
        <v>-14.5</v>
      </c>
      <c r="O59" s="13">
        <v>20</v>
      </c>
      <c r="P59" s="1">
        <v>24.6</v>
      </c>
      <c r="Q59" s="1">
        <v>123</v>
      </c>
      <c r="R59" s="14">
        <v>4.6000000000000014</v>
      </c>
    </row>
    <row r="60" spans="1:18" s="151" customFormat="1" ht="10.95" customHeight="1">
      <c r="A60" s="11">
        <v>51</v>
      </c>
      <c r="B60" s="16" t="s">
        <v>74</v>
      </c>
      <c r="C60" s="13">
        <v>569.50000000000011</v>
      </c>
      <c r="D60" s="1">
        <v>637.40000000000009</v>
      </c>
      <c r="E60" s="1">
        <v>111.92273924495171</v>
      </c>
      <c r="F60" s="14">
        <v>67.899999999999977</v>
      </c>
      <c r="G60" s="13">
        <v>511.00000000000006</v>
      </c>
      <c r="H60" s="1">
        <v>592.20000000000005</v>
      </c>
      <c r="I60" s="1">
        <v>115.89041095890411</v>
      </c>
      <c r="J60" s="14">
        <v>81.199999999999989</v>
      </c>
      <c r="K60" s="13">
        <v>56.9</v>
      </c>
      <c r="L60" s="15">
        <v>43.6</v>
      </c>
      <c r="M60" s="1">
        <v>76.625659050966604</v>
      </c>
      <c r="N60" s="14">
        <v>-13.299999999999997</v>
      </c>
      <c r="O60" s="13">
        <v>1.6</v>
      </c>
      <c r="P60" s="1">
        <v>1.6</v>
      </c>
      <c r="Q60" s="1">
        <v>100</v>
      </c>
      <c r="R60" s="14">
        <v>0</v>
      </c>
    </row>
    <row r="61" spans="1:18" s="151" customFormat="1" ht="10.95" customHeight="1">
      <c r="A61" s="11">
        <v>52</v>
      </c>
      <c r="B61" s="16" t="s">
        <v>75</v>
      </c>
      <c r="C61" s="13">
        <v>564.5</v>
      </c>
      <c r="D61" s="1">
        <v>711.5</v>
      </c>
      <c r="E61" s="1">
        <v>126.04074402125775</v>
      </c>
      <c r="F61" s="14">
        <v>147</v>
      </c>
      <c r="G61" s="13">
        <v>504.29999999999995</v>
      </c>
      <c r="H61" s="1">
        <v>653.79999999999995</v>
      </c>
      <c r="I61" s="1">
        <v>129.64505254808648</v>
      </c>
      <c r="J61" s="14">
        <v>149.5</v>
      </c>
      <c r="K61" s="13">
        <v>56.6</v>
      </c>
      <c r="L61" s="15">
        <v>53.599999999999994</v>
      </c>
      <c r="M61" s="1">
        <v>94.699646643109531</v>
      </c>
      <c r="N61" s="14">
        <v>-3.0000000000000071</v>
      </c>
      <c r="O61" s="13">
        <v>3.5999999999999996</v>
      </c>
      <c r="P61" s="1">
        <v>4.0999999999999996</v>
      </c>
      <c r="Q61" s="1">
        <v>113.88888888888889</v>
      </c>
      <c r="R61" s="14">
        <v>0.5</v>
      </c>
    </row>
    <row r="62" spans="1:18" s="151" customFormat="1" ht="10.95" customHeight="1">
      <c r="A62" s="11">
        <v>53</v>
      </c>
      <c r="B62" s="16" t="s">
        <v>76</v>
      </c>
      <c r="C62" s="13">
        <v>488.69999999999993</v>
      </c>
      <c r="D62" s="1">
        <v>687.40000000000009</v>
      </c>
      <c r="E62" s="1">
        <v>140.65889093513405</v>
      </c>
      <c r="F62" s="14">
        <v>198.70000000000016</v>
      </c>
      <c r="G62" s="13">
        <v>440.09999999999997</v>
      </c>
      <c r="H62" s="1">
        <v>653.5</v>
      </c>
      <c r="I62" s="1">
        <v>148.48897977732335</v>
      </c>
      <c r="J62" s="14">
        <v>213.40000000000003</v>
      </c>
      <c r="K62" s="13">
        <v>46.2</v>
      </c>
      <c r="L62" s="15">
        <v>31.2</v>
      </c>
      <c r="M62" s="1">
        <v>67.532467532467521</v>
      </c>
      <c r="N62" s="14">
        <v>-15.000000000000004</v>
      </c>
      <c r="O62" s="13">
        <v>2.4</v>
      </c>
      <c r="P62" s="1">
        <v>2.7</v>
      </c>
      <c r="Q62" s="1">
        <v>112.50000000000003</v>
      </c>
      <c r="R62" s="14">
        <v>0.30000000000000027</v>
      </c>
    </row>
    <row r="63" spans="1:18" s="151" customFormat="1" ht="10.95" customHeight="1">
      <c r="A63" s="11">
        <v>54</v>
      </c>
      <c r="B63" s="16" t="s">
        <v>77</v>
      </c>
      <c r="C63" s="13">
        <v>427.7</v>
      </c>
      <c r="D63" s="1">
        <v>515.5</v>
      </c>
      <c r="E63" s="1">
        <v>120.52840776245033</v>
      </c>
      <c r="F63" s="14">
        <v>87.800000000000011</v>
      </c>
      <c r="G63" s="13">
        <v>385.4</v>
      </c>
      <c r="H63" s="1">
        <v>488.6</v>
      </c>
      <c r="I63" s="1">
        <v>126.7773741567203</v>
      </c>
      <c r="J63" s="14">
        <v>103.20000000000005</v>
      </c>
      <c r="K63" s="13">
        <v>41.2</v>
      </c>
      <c r="L63" s="15">
        <v>25.3</v>
      </c>
      <c r="M63" s="1">
        <v>61.407766990291258</v>
      </c>
      <c r="N63" s="14">
        <v>-15.900000000000002</v>
      </c>
      <c r="O63" s="13">
        <v>1.1000000000000001</v>
      </c>
      <c r="P63" s="1">
        <v>1.6</v>
      </c>
      <c r="Q63" s="1">
        <v>145.45454545454547</v>
      </c>
      <c r="R63" s="14">
        <v>0.5</v>
      </c>
    </row>
    <row r="64" spans="1:18" s="151" customFormat="1" ht="10.95" customHeight="1">
      <c r="A64" s="11">
        <v>55</v>
      </c>
      <c r="B64" s="16" t="s">
        <v>78</v>
      </c>
      <c r="C64" s="13">
        <v>472.90000000000003</v>
      </c>
      <c r="D64" s="1">
        <v>633.30000000000007</v>
      </c>
      <c r="E64" s="1">
        <v>133.91837597800804</v>
      </c>
      <c r="F64" s="14">
        <v>160.40000000000003</v>
      </c>
      <c r="G64" s="13">
        <v>418.1</v>
      </c>
      <c r="H64" s="1">
        <v>592.20000000000005</v>
      </c>
      <c r="I64" s="1">
        <v>141.64075580004786</v>
      </c>
      <c r="J64" s="14">
        <v>174.10000000000002</v>
      </c>
      <c r="K64" s="13">
        <v>53.6</v>
      </c>
      <c r="L64" s="15">
        <v>38.4</v>
      </c>
      <c r="M64" s="1">
        <v>71.641791044776113</v>
      </c>
      <c r="N64" s="14">
        <v>-15.200000000000003</v>
      </c>
      <c r="O64" s="13">
        <v>1.2</v>
      </c>
      <c r="P64" s="1">
        <v>2.7</v>
      </c>
      <c r="Q64" s="1">
        <v>225.00000000000006</v>
      </c>
      <c r="R64" s="14">
        <v>1.5000000000000002</v>
      </c>
    </row>
    <row r="65" spans="1:19" s="151" customFormat="1" ht="10.95" customHeight="1">
      <c r="A65" s="11">
        <v>56</v>
      </c>
      <c r="B65" s="16" t="s">
        <v>79</v>
      </c>
      <c r="C65" s="13">
        <v>356.30000000000007</v>
      </c>
      <c r="D65" s="1">
        <v>405.7</v>
      </c>
      <c r="E65" s="1">
        <v>113.86472074094863</v>
      </c>
      <c r="F65" s="14">
        <v>49.39999999999992</v>
      </c>
      <c r="G65" s="13">
        <v>310.20000000000005</v>
      </c>
      <c r="H65" s="1">
        <v>372.2</v>
      </c>
      <c r="I65" s="1">
        <v>119.98710509348804</v>
      </c>
      <c r="J65" s="14">
        <v>61.999999999999943</v>
      </c>
      <c r="K65" s="13">
        <v>43.6</v>
      </c>
      <c r="L65" s="15">
        <v>28.5</v>
      </c>
      <c r="M65" s="1">
        <v>65.366972477064223</v>
      </c>
      <c r="N65" s="14">
        <v>-15.100000000000001</v>
      </c>
      <c r="O65" s="13">
        <v>2.5</v>
      </c>
      <c r="P65" s="1">
        <v>5</v>
      </c>
      <c r="Q65" s="1">
        <v>200</v>
      </c>
      <c r="R65" s="14">
        <v>2.5</v>
      </c>
    </row>
    <row r="66" spans="1:19" s="151" customFormat="1" ht="10.95" customHeight="1">
      <c r="A66" s="11">
        <v>57</v>
      </c>
      <c r="B66" s="16" t="s">
        <v>80</v>
      </c>
      <c r="C66" s="13">
        <v>629.5</v>
      </c>
      <c r="D66" s="1">
        <v>733.4</v>
      </c>
      <c r="E66" s="1">
        <v>116.50516282764099</v>
      </c>
      <c r="F66" s="14">
        <v>103.89999999999998</v>
      </c>
      <c r="G66" s="13">
        <v>568.1</v>
      </c>
      <c r="H66" s="1">
        <v>687.9</v>
      </c>
      <c r="I66" s="1">
        <v>121.08783664847738</v>
      </c>
      <c r="J66" s="14">
        <v>119.79999999999995</v>
      </c>
      <c r="K66" s="13">
        <v>61</v>
      </c>
      <c r="L66" s="15">
        <v>44.7</v>
      </c>
      <c r="M66" s="1">
        <v>73.278688524590166</v>
      </c>
      <c r="N66" s="14">
        <v>-16.299999999999997</v>
      </c>
      <c r="O66" s="13">
        <v>0.4</v>
      </c>
      <c r="P66" s="1">
        <v>0.8</v>
      </c>
      <c r="Q66" s="1">
        <v>200</v>
      </c>
      <c r="R66" s="14">
        <v>0.4</v>
      </c>
    </row>
    <row r="67" spans="1:19" s="153" customFormat="1" ht="10.95" customHeight="1">
      <c r="A67" s="11">
        <v>58</v>
      </c>
      <c r="B67" s="18" t="s">
        <v>50</v>
      </c>
      <c r="C67" s="19">
        <v>60906.099999999984</v>
      </c>
      <c r="D67" s="20">
        <v>67878.799999999988</v>
      </c>
      <c r="E67" s="20">
        <v>111.44827857964967</v>
      </c>
      <c r="F67" s="21">
        <v>6972.6999999999971</v>
      </c>
      <c r="G67" s="19">
        <v>34192.399999999987</v>
      </c>
      <c r="H67" s="20">
        <v>41447.299999999981</v>
      </c>
      <c r="I67" s="20">
        <v>121.21787297762074</v>
      </c>
      <c r="J67" s="21">
        <v>7254.9000000000005</v>
      </c>
      <c r="K67" s="19">
        <v>24729.3</v>
      </c>
      <c r="L67" s="20">
        <v>23995.9</v>
      </c>
      <c r="M67" s="20">
        <v>97.034287262478131</v>
      </c>
      <c r="N67" s="21">
        <v>-733.40000000000032</v>
      </c>
      <c r="O67" s="19">
        <v>1984.3999999999999</v>
      </c>
      <c r="P67" s="20">
        <v>2435.599999999999</v>
      </c>
      <c r="Q67" s="20">
        <v>122.73735134045552</v>
      </c>
      <c r="R67" s="21">
        <v>451.2</v>
      </c>
    </row>
    <row r="68" spans="1:19" s="151" customFormat="1" ht="21" customHeight="1">
      <c r="A68" s="11">
        <v>59</v>
      </c>
      <c r="B68" s="22" t="s">
        <v>326</v>
      </c>
      <c r="C68" s="23">
        <v>69</v>
      </c>
      <c r="D68" s="1">
        <v>95</v>
      </c>
      <c r="E68" s="15">
        <v>137.68115942028984</v>
      </c>
      <c r="F68" s="24">
        <v>26</v>
      </c>
      <c r="G68" s="154">
        <v>69</v>
      </c>
      <c r="H68" s="15">
        <v>95</v>
      </c>
      <c r="I68" s="15">
        <v>137.68115942028984</v>
      </c>
      <c r="J68" s="155">
        <v>26</v>
      </c>
      <c r="K68" s="154">
        <v>0</v>
      </c>
      <c r="L68" s="15">
        <v>0</v>
      </c>
      <c r="M68" s="15">
        <v>0</v>
      </c>
      <c r="N68" s="156">
        <v>0</v>
      </c>
      <c r="O68" s="23"/>
      <c r="P68" s="15"/>
      <c r="Q68" s="15"/>
      <c r="R68" s="24"/>
      <c r="S68" s="157"/>
    </row>
    <row r="69" spans="1:19" s="151" customFormat="1" ht="19.2">
      <c r="A69" s="11">
        <v>60</v>
      </c>
      <c r="B69" s="22" t="s">
        <v>327</v>
      </c>
      <c r="C69" s="23">
        <v>50</v>
      </c>
      <c r="D69" s="1">
        <v>50</v>
      </c>
      <c r="E69" s="15">
        <v>100</v>
      </c>
      <c r="F69" s="24">
        <v>0</v>
      </c>
      <c r="G69" s="154">
        <v>50</v>
      </c>
      <c r="H69" s="15">
        <v>50</v>
      </c>
      <c r="I69" s="15">
        <v>100</v>
      </c>
      <c r="J69" s="155">
        <v>0</v>
      </c>
      <c r="K69" s="154">
        <v>0</v>
      </c>
      <c r="L69" s="15">
        <v>0</v>
      </c>
      <c r="M69" s="15">
        <v>0</v>
      </c>
      <c r="N69" s="156">
        <v>0</v>
      </c>
      <c r="O69" s="23"/>
      <c r="P69" s="15"/>
      <c r="Q69" s="15"/>
      <c r="R69" s="24"/>
      <c r="S69" s="157"/>
    </row>
    <row r="70" spans="1:19" s="151" customFormat="1" ht="10.5" customHeight="1">
      <c r="A70" s="11">
        <v>61</v>
      </c>
      <c r="B70" s="25" t="s">
        <v>118</v>
      </c>
      <c r="C70" s="23">
        <v>14</v>
      </c>
      <c r="D70" s="1">
        <v>17</v>
      </c>
      <c r="E70" s="15">
        <v>121.42857142857142</v>
      </c>
      <c r="F70" s="24">
        <v>3</v>
      </c>
      <c r="G70" s="154">
        <v>14</v>
      </c>
      <c r="H70" s="15">
        <v>17</v>
      </c>
      <c r="I70" s="15">
        <v>121.42857142857142</v>
      </c>
      <c r="J70" s="155">
        <v>3</v>
      </c>
      <c r="K70" s="154">
        <v>0</v>
      </c>
      <c r="L70" s="15">
        <v>0</v>
      </c>
      <c r="M70" s="15">
        <v>0</v>
      </c>
      <c r="N70" s="156">
        <v>0</v>
      </c>
      <c r="O70" s="23"/>
      <c r="P70" s="15"/>
      <c r="Q70" s="15"/>
      <c r="R70" s="24"/>
      <c r="S70" s="157"/>
    </row>
    <row r="71" spans="1:19" s="151" customFormat="1" ht="28.8">
      <c r="A71" s="11">
        <v>62</v>
      </c>
      <c r="B71" s="22" t="s">
        <v>328</v>
      </c>
      <c r="C71" s="23">
        <v>44.9</v>
      </c>
      <c r="D71" s="1">
        <v>20</v>
      </c>
      <c r="E71" s="15">
        <v>44.543429844098</v>
      </c>
      <c r="F71" s="24">
        <v>-24.9</v>
      </c>
      <c r="G71" s="154">
        <v>44.9</v>
      </c>
      <c r="H71" s="15">
        <v>20</v>
      </c>
      <c r="I71" s="15">
        <v>44.543429844098</v>
      </c>
      <c r="J71" s="155">
        <v>-24.9</v>
      </c>
      <c r="K71" s="154">
        <v>0</v>
      </c>
      <c r="L71" s="15">
        <v>0</v>
      </c>
      <c r="M71" s="15">
        <v>0</v>
      </c>
      <c r="N71" s="156">
        <v>0</v>
      </c>
      <c r="O71" s="23"/>
      <c r="P71" s="15"/>
      <c r="Q71" s="15"/>
      <c r="R71" s="24"/>
      <c r="S71" s="157"/>
    </row>
    <row r="72" spans="1:19" s="151" customFormat="1" ht="12" customHeight="1">
      <c r="A72" s="11">
        <v>63</v>
      </c>
      <c r="B72" s="22" t="s">
        <v>111</v>
      </c>
      <c r="C72" s="23">
        <v>20</v>
      </c>
      <c r="D72" s="15">
        <v>0</v>
      </c>
      <c r="E72" s="15">
        <v>0</v>
      </c>
      <c r="F72" s="24">
        <v>-20</v>
      </c>
      <c r="G72" s="154">
        <v>20</v>
      </c>
      <c r="H72" s="15">
        <v>0</v>
      </c>
      <c r="I72" s="15">
        <v>0</v>
      </c>
      <c r="J72" s="155">
        <v>-20</v>
      </c>
      <c r="K72" s="154">
        <v>0</v>
      </c>
      <c r="L72" s="15">
        <v>0</v>
      </c>
      <c r="M72" s="15">
        <v>0</v>
      </c>
      <c r="N72" s="156">
        <v>0</v>
      </c>
      <c r="O72" s="23"/>
      <c r="P72" s="15"/>
      <c r="Q72" s="15"/>
      <c r="R72" s="24"/>
      <c r="S72" s="157"/>
    </row>
    <row r="73" spans="1:19" s="151" customFormat="1" ht="23.25" customHeight="1">
      <c r="A73" s="11">
        <v>64</v>
      </c>
      <c r="B73" s="22" t="s">
        <v>113</v>
      </c>
      <c r="C73" s="23">
        <v>26.2</v>
      </c>
      <c r="D73" s="15"/>
      <c r="E73" s="15">
        <v>0</v>
      </c>
      <c r="F73" s="24">
        <v>-26.2</v>
      </c>
      <c r="G73" s="154">
        <v>26.2</v>
      </c>
      <c r="H73" s="15">
        <v>0</v>
      </c>
      <c r="I73" s="15">
        <v>0</v>
      </c>
      <c r="J73" s="155">
        <v>-26.2</v>
      </c>
      <c r="K73" s="154">
        <v>0</v>
      </c>
      <c r="L73" s="15">
        <v>0</v>
      </c>
      <c r="M73" s="15">
        <v>0</v>
      </c>
      <c r="N73" s="156">
        <v>0</v>
      </c>
      <c r="O73" s="23"/>
      <c r="P73" s="15"/>
      <c r="Q73" s="15"/>
      <c r="R73" s="24"/>
      <c r="S73" s="157"/>
    </row>
    <row r="74" spans="1:19" s="151" customFormat="1" ht="21" customHeight="1">
      <c r="A74" s="11">
        <v>65</v>
      </c>
      <c r="B74" s="22" t="s">
        <v>114</v>
      </c>
      <c r="C74" s="23">
        <v>5.2</v>
      </c>
      <c r="D74" s="15">
        <v>0</v>
      </c>
      <c r="E74" s="15">
        <v>0</v>
      </c>
      <c r="F74" s="24">
        <v>-5.2</v>
      </c>
      <c r="G74" s="154">
        <v>5.2</v>
      </c>
      <c r="H74" s="15">
        <v>0</v>
      </c>
      <c r="I74" s="15">
        <v>0</v>
      </c>
      <c r="J74" s="155">
        <v>-5.2</v>
      </c>
      <c r="K74" s="154">
        <v>0</v>
      </c>
      <c r="L74" s="15">
        <v>0</v>
      </c>
      <c r="M74" s="15">
        <v>0</v>
      </c>
      <c r="N74" s="156">
        <v>0</v>
      </c>
      <c r="O74" s="23"/>
      <c r="P74" s="15"/>
      <c r="Q74" s="15"/>
      <c r="R74" s="24"/>
      <c r="S74" s="157"/>
    </row>
    <row r="75" spans="1:19" s="151" customFormat="1" ht="22.2" customHeight="1">
      <c r="A75" s="11">
        <v>66</v>
      </c>
      <c r="B75" s="22" t="s">
        <v>329</v>
      </c>
      <c r="C75" s="23">
        <v>96.5</v>
      </c>
      <c r="D75" s="1">
        <v>65</v>
      </c>
      <c r="E75" s="15">
        <v>67.357512953367873</v>
      </c>
      <c r="F75" s="24">
        <v>-31.5</v>
      </c>
      <c r="G75" s="154">
        <v>96.5</v>
      </c>
      <c r="H75" s="15">
        <v>65</v>
      </c>
      <c r="I75" s="15">
        <v>67.357512953367873</v>
      </c>
      <c r="J75" s="155">
        <v>-31.5</v>
      </c>
      <c r="K75" s="154">
        <v>0</v>
      </c>
      <c r="L75" s="15">
        <v>0</v>
      </c>
      <c r="M75" s="15">
        <v>0</v>
      </c>
      <c r="N75" s="156">
        <v>0</v>
      </c>
      <c r="O75" s="23"/>
      <c r="P75" s="15"/>
      <c r="Q75" s="15"/>
      <c r="R75" s="24"/>
      <c r="S75" s="157"/>
    </row>
    <row r="76" spans="1:19" s="151" customFormat="1" ht="22.2" customHeight="1">
      <c r="A76" s="11">
        <v>67</v>
      </c>
      <c r="B76" s="22" t="s">
        <v>112</v>
      </c>
      <c r="C76" s="23">
        <v>6</v>
      </c>
      <c r="D76" s="1">
        <v>7</v>
      </c>
      <c r="E76" s="15">
        <v>116.66666666666667</v>
      </c>
      <c r="F76" s="24">
        <v>1</v>
      </c>
      <c r="G76" s="154">
        <v>6</v>
      </c>
      <c r="H76" s="15">
        <v>7</v>
      </c>
      <c r="I76" s="15">
        <v>116.66666666666667</v>
      </c>
      <c r="J76" s="155">
        <v>1</v>
      </c>
      <c r="K76" s="154">
        <v>0</v>
      </c>
      <c r="L76" s="15">
        <v>0</v>
      </c>
      <c r="M76" s="15">
        <v>0</v>
      </c>
      <c r="N76" s="156">
        <v>0</v>
      </c>
      <c r="O76" s="23"/>
      <c r="P76" s="15"/>
      <c r="Q76" s="15"/>
      <c r="R76" s="24"/>
      <c r="S76" s="157"/>
    </row>
    <row r="77" spans="1:19" s="151" customFormat="1" ht="22.2" customHeight="1">
      <c r="A77" s="11">
        <v>68</v>
      </c>
      <c r="B77" s="22" t="s">
        <v>121</v>
      </c>
      <c r="C77" s="23">
        <v>21.1</v>
      </c>
      <c r="D77" s="1">
        <v>21.1</v>
      </c>
      <c r="E77" s="15">
        <v>100</v>
      </c>
      <c r="F77" s="24">
        <v>0</v>
      </c>
      <c r="G77" s="154">
        <v>21.1</v>
      </c>
      <c r="H77" s="15">
        <v>21.1</v>
      </c>
      <c r="I77" s="15">
        <v>100</v>
      </c>
      <c r="J77" s="155">
        <v>0</v>
      </c>
      <c r="K77" s="154">
        <v>0</v>
      </c>
      <c r="L77" s="15">
        <v>0</v>
      </c>
      <c r="M77" s="15">
        <v>0</v>
      </c>
      <c r="N77" s="156">
        <v>0</v>
      </c>
      <c r="O77" s="23"/>
      <c r="P77" s="15"/>
      <c r="Q77" s="15"/>
      <c r="R77" s="24"/>
      <c r="S77" s="157"/>
    </row>
    <row r="78" spans="1:19" s="151" customFormat="1" ht="24.6" customHeight="1">
      <c r="A78" s="11">
        <v>69</v>
      </c>
      <c r="B78" s="22" t="s">
        <v>132</v>
      </c>
      <c r="C78" s="23">
        <v>19.100000000000001</v>
      </c>
      <c r="D78" s="1">
        <v>19.100000000000001</v>
      </c>
      <c r="E78" s="15">
        <v>100</v>
      </c>
      <c r="F78" s="24">
        <v>0</v>
      </c>
      <c r="G78" s="154">
        <v>19.100000000000001</v>
      </c>
      <c r="H78" s="15">
        <v>19.100000000000001</v>
      </c>
      <c r="I78" s="15">
        <v>100</v>
      </c>
      <c r="J78" s="155">
        <v>0</v>
      </c>
      <c r="K78" s="154">
        <v>0</v>
      </c>
      <c r="L78" s="15">
        <v>0</v>
      </c>
      <c r="M78" s="15">
        <v>0</v>
      </c>
      <c r="N78" s="156">
        <v>0</v>
      </c>
      <c r="O78" s="23"/>
      <c r="P78" s="15"/>
      <c r="Q78" s="15"/>
      <c r="R78" s="24"/>
      <c r="S78" s="157"/>
    </row>
    <row r="79" spans="1:19" s="151" customFormat="1" ht="29.4" customHeight="1">
      <c r="A79" s="11">
        <v>70</v>
      </c>
      <c r="B79" s="22" t="s">
        <v>330</v>
      </c>
      <c r="C79" s="23">
        <v>8.3000000000000007</v>
      </c>
      <c r="D79" s="15">
        <v>0</v>
      </c>
      <c r="E79" s="15">
        <v>0</v>
      </c>
      <c r="F79" s="24">
        <v>-8.3000000000000007</v>
      </c>
      <c r="G79" s="154">
        <v>8.3000000000000007</v>
      </c>
      <c r="H79" s="15">
        <v>0</v>
      </c>
      <c r="I79" s="15">
        <v>0</v>
      </c>
      <c r="J79" s="155">
        <v>-8.3000000000000007</v>
      </c>
      <c r="K79" s="154">
        <v>0</v>
      </c>
      <c r="L79" s="15">
        <v>0</v>
      </c>
      <c r="M79" s="15">
        <v>0</v>
      </c>
      <c r="N79" s="156">
        <v>0</v>
      </c>
      <c r="O79" s="23"/>
      <c r="P79" s="15"/>
      <c r="Q79" s="15"/>
      <c r="R79" s="24"/>
      <c r="S79" s="157"/>
    </row>
    <row r="80" spans="1:19" s="151" customFormat="1" ht="29.4" customHeight="1">
      <c r="A80" s="11">
        <v>71</v>
      </c>
      <c r="B80" s="22" t="s">
        <v>331</v>
      </c>
      <c r="C80" s="23">
        <v>18.2</v>
      </c>
      <c r="D80" s="15">
        <v>0</v>
      </c>
      <c r="E80" s="15">
        <v>0</v>
      </c>
      <c r="F80" s="24">
        <v>-18.2</v>
      </c>
      <c r="G80" s="154">
        <v>18.2</v>
      </c>
      <c r="H80" s="15">
        <v>0</v>
      </c>
      <c r="I80" s="15">
        <v>0</v>
      </c>
      <c r="J80" s="155">
        <v>-18.2</v>
      </c>
      <c r="K80" s="154">
        <v>0</v>
      </c>
      <c r="L80" s="15">
        <v>0</v>
      </c>
      <c r="M80" s="15">
        <v>0</v>
      </c>
      <c r="N80" s="156">
        <v>0</v>
      </c>
      <c r="O80" s="23"/>
      <c r="P80" s="15"/>
      <c r="Q80" s="15"/>
      <c r="R80" s="24"/>
      <c r="S80" s="157"/>
    </row>
    <row r="81" spans="1:19" s="151" customFormat="1" ht="19.2">
      <c r="A81" s="11">
        <v>72</v>
      </c>
      <c r="B81" s="22" t="s">
        <v>332</v>
      </c>
      <c r="C81" s="23">
        <v>14</v>
      </c>
      <c r="D81" s="1"/>
      <c r="E81" s="15">
        <v>0</v>
      </c>
      <c r="F81" s="24">
        <v>-14</v>
      </c>
      <c r="G81" s="154">
        <v>14</v>
      </c>
      <c r="H81" s="15">
        <v>0</v>
      </c>
      <c r="I81" s="15">
        <v>0</v>
      </c>
      <c r="J81" s="155">
        <v>-14</v>
      </c>
      <c r="K81" s="154">
        <v>0</v>
      </c>
      <c r="L81" s="15">
        <v>0</v>
      </c>
      <c r="M81" s="15">
        <v>0</v>
      </c>
      <c r="N81" s="156">
        <v>0</v>
      </c>
      <c r="O81" s="23"/>
      <c r="P81" s="15"/>
      <c r="Q81" s="15"/>
      <c r="R81" s="24"/>
      <c r="S81" s="157"/>
    </row>
    <row r="82" spans="1:19" s="151" customFormat="1" ht="22.2" customHeight="1">
      <c r="A82" s="11">
        <v>73</v>
      </c>
      <c r="B82" s="22" t="s">
        <v>333</v>
      </c>
      <c r="C82" s="23">
        <v>31.8</v>
      </c>
      <c r="D82" s="1">
        <v>25.9</v>
      </c>
      <c r="E82" s="15">
        <v>81.446540880503136</v>
      </c>
      <c r="F82" s="24">
        <v>-5.9000000000000021</v>
      </c>
      <c r="G82" s="154">
        <v>31.8</v>
      </c>
      <c r="H82" s="15">
        <v>25.9</v>
      </c>
      <c r="I82" s="15">
        <v>81.446540880503136</v>
      </c>
      <c r="J82" s="155">
        <v>-5.9000000000000021</v>
      </c>
      <c r="K82" s="154">
        <v>0</v>
      </c>
      <c r="L82" s="15">
        <v>0</v>
      </c>
      <c r="M82" s="15">
        <v>0</v>
      </c>
      <c r="N82" s="156">
        <v>0</v>
      </c>
      <c r="O82" s="23"/>
      <c r="P82" s="15"/>
      <c r="Q82" s="15"/>
      <c r="R82" s="24"/>
      <c r="S82" s="157"/>
    </row>
    <row r="83" spans="1:19" s="151" customFormat="1" ht="24" customHeight="1">
      <c r="A83" s="11">
        <v>74</v>
      </c>
      <c r="B83" s="22" t="s">
        <v>334</v>
      </c>
      <c r="C83" s="23">
        <v>41.4</v>
      </c>
      <c r="D83" s="1">
        <v>28.5</v>
      </c>
      <c r="E83" s="15">
        <v>68.840579710144937</v>
      </c>
      <c r="F83" s="24">
        <v>-12.899999999999999</v>
      </c>
      <c r="G83" s="154">
        <v>41.4</v>
      </c>
      <c r="H83" s="15">
        <v>28.5</v>
      </c>
      <c r="I83" s="15">
        <v>68.840579710144937</v>
      </c>
      <c r="J83" s="155">
        <v>-12.899999999999999</v>
      </c>
      <c r="K83" s="154">
        <v>0</v>
      </c>
      <c r="L83" s="15">
        <v>0</v>
      </c>
      <c r="M83" s="15">
        <v>0</v>
      </c>
      <c r="N83" s="156">
        <v>0</v>
      </c>
      <c r="O83" s="23"/>
      <c r="P83" s="15"/>
      <c r="Q83" s="15"/>
      <c r="R83" s="24"/>
      <c r="S83" s="157"/>
    </row>
    <row r="84" spans="1:19" s="151" customFormat="1" ht="28.8">
      <c r="A84" s="11">
        <v>75</v>
      </c>
      <c r="B84" s="22" t="s">
        <v>335</v>
      </c>
      <c r="C84" s="23">
        <v>39</v>
      </c>
      <c r="D84" s="15">
        <v>0</v>
      </c>
      <c r="E84" s="15"/>
      <c r="F84" s="24">
        <v>-39</v>
      </c>
      <c r="G84" s="154">
        <v>39</v>
      </c>
      <c r="H84" s="15">
        <v>0</v>
      </c>
      <c r="I84" s="15">
        <v>0</v>
      </c>
      <c r="J84" s="155">
        <v>-39</v>
      </c>
      <c r="K84" s="154">
        <v>0</v>
      </c>
      <c r="L84" s="15">
        <v>0</v>
      </c>
      <c r="M84" s="15">
        <v>0</v>
      </c>
      <c r="N84" s="156">
        <v>0</v>
      </c>
      <c r="O84" s="23"/>
      <c r="P84" s="15"/>
      <c r="Q84" s="15"/>
      <c r="R84" s="24"/>
      <c r="S84" s="157"/>
    </row>
    <row r="85" spans="1:19" s="151" customFormat="1" ht="22.2" customHeight="1">
      <c r="A85" s="11">
        <v>76</v>
      </c>
      <c r="B85" s="22" t="s">
        <v>336</v>
      </c>
      <c r="C85" s="23">
        <v>0</v>
      </c>
      <c r="D85" s="1">
        <v>1.8</v>
      </c>
      <c r="E85" s="15"/>
      <c r="F85" s="24">
        <v>1.8</v>
      </c>
      <c r="G85" s="154">
        <v>0</v>
      </c>
      <c r="H85" s="15">
        <v>1.8</v>
      </c>
      <c r="I85" s="15"/>
      <c r="J85" s="155">
        <v>1.8</v>
      </c>
      <c r="K85" s="154">
        <v>0</v>
      </c>
      <c r="L85" s="15">
        <v>0</v>
      </c>
      <c r="M85" s="15">
        <v>0</v>
      </c>
      <c r="N85" s="156">
        <v>0</v>
      </c>
      <c r="O85" s="23"/>
      <c r="P85" s="15"/>
      <c r="Q85" s="15"/>
      <c r="R85" s="24"/>
      <c r="S85" s="157"/>
    </row>
    <row r="86" spans="1:19" s="151" customFormat="1" ht="22.2" customHeight="1">
      <c r="A86" s="11">
        <v>77</v>
      </c>
      <c r="B86" s="22" t="s">
        <v>337</v>
      </c>
      <c r="C86" s="23">
        <v>0</v>
      </c>
      <c r="D86" s="1">
        <v>4.8</v>
      </c>
      <c r="E86" s="15"/>
      <c r="F86" s="24">
        <v>4.8</v>
      </c>
      <c r="G86" s="154">
        <v>0</v>
      </c>
      <c r="H86" s="15">
        <v>4.8</v>
      </c>
      <c r="I86" s="15"/>
      <c r="J86" s="155">
        <v>4.8</v>
      </c>
      <c r="K86" s="154">
        <v>0</v>
      </c>
      <c r="L86" s="15">
        <v>0</v>
      </c>
      <c r="M86" s="15">
        <v>0</v>
      </c>
      <c r="N86" s="156">
        <v>0</v>
      </c>
      <c r="O86" s="23"/>
      <c r="P86" s="15"/>
      <c r="Q86" s="15"/>
      <c r="R86" s="24"/>
      <c r="S86" s="157"/>
    </row>
    <row r="87" spans="1:19" s="151" customFormat="1" ht="21" customHeight="1">
      <c r="A87" s="11">
        <v>78</v>
      </c>
      <c r="B87" s="22" t="s">
        <v>338</v>
      </c>
      <c r="C87" s="23">
        <v>0</v>
      </c>
      <c r="D87" s="1">
        <v>122.1</v>
      </c>
      <c r="E87" s="15"/>
      <c r="F87" s="24">
        <v>122.1</v>
      </c>
      <c r="G87" s="154">
        <v>0</v>
      </c>
      <c r="H87" s="15">
        <v>122.1</v>
      </c>
      <c r="I87" s="15"/>
      <c r="J87" s="155">
        <v>122.1</v>
      </c>
      <c r="K87" s="154">
        <v>0</v>
      </c>
      <c r="L87" s="15">
        <v>0</v>
      </c>
      <c r="M87" s="15">
        <v>0</v>
      </c>
      <c r="N87" s="156">
        <v>0</v>
      </c>
      <c r="O87" s="23"/>
      <c r="P87" s="15"/>
      <c r="Q87" s="15"/>
      <c r="R87" s="24"/>
      <c r="S87" s="157"/>
    </row>
    <row r="88" spans="1:19" s="151" customFormat="1" ht="31.5" customHeight="1">
      <c r="A88" s="11">
        <v>79</v>
      </c>
      <c r="B88" s="22" t="s">
        <v>339</v>
      </c>
      <c r="C88" s="23">
        <v>0</v>
      </c>
      <c r="D88" s="1">
        <v>15</v>
      </c>
      <c r="E88" s="15"/>
      <c r="F88" s="24">
        <v>15</v>
      </c>
      <c r="G88" s="154">
        <v>0</v>
      </c>
      <c r="H88" s="15">
        <v>15</v>
      </c>
      <c r="I88" s="15"/>
      <c r="J88" s="155">
        <v>15</v>
      </c>
      <c r="K88" s="154">
        <v>0</v>
      </c>
      <c r="L88" s="15">
        <v>0</v>
      </c>
      <c r="M88" s="15">
        <v>0</v>
      </c>
      <c r="N88" s="156">
        <v>0</v>
      </c>
      <c r="O88" s="23"/>
      <c r="P88" s="15"/>
      <c r="Q88" s="15"/>
      <c r="R88" s="24"/>
      <c r="S88" s="157"/>
    </row>
    <row r="89" spans="1:19" s="151" customFormat="1" ht="19.2">
      <c r="A89" s="11">
        <v>80</v>
      </c>
      <c r="B89" s="22" t="s">
        <v>89</v>
      </c>
      <c r="C89" s="23">
        <v>68</v>
      </c>
      <c r="D89" s="1">
        <v>75</v>
      </c>
      <c r="E89" s="15">
        <v>110.29411764705883</v>
      </c>
      <c r="F89" s="24">
        <v>7</v>
      </c>
      <c r="G89" s="154">
        <v>68</v>
      </c>
      <c r="H89" s="15">
        <v>75</v>
      </c>
      <c r="I89" s="15">
        <v>110.29411764705883</v>
      </c>
      <c r="J89" s="155">
        <v>7</v>
      </c>
      <c r="K89" s="154">
        <v>0</v>
      </c>
      <c r="L89" s="15">
        <v>0</v>
      </c>
      <c r="M89" s="15">
        <v>0</v>
      </c>
      <c r="N89" s="156">
        <v>0</v>
      </c>
      <c r="O89" s="23"/>
      <c r="P89" s="15"/>
      <c r="Q89" s="15"/>
      <c r="R89" s="24"/>
      <c r="S89" s="157"/>
    </row>
    <row r="90" spans="1:19" s="151" customFormat="1" ht="19.2">
      <c r="A90" s="11">
        <v>81</v>
      </c>
      <c r="B90" s="22" t="s">
        <v>90</v>
      </c>
      <c r="C90" s="23">
        <v>233.8</v>
      </c>
      <c r="D90" s="1">
        <v>240</v>
      </c>
      <c r="E90" s="15">
        <v>102.65183917878528</v>
      </c>
      <c r="F90" s="24">
        <v>6.1999999999999886</v>
      </c>
      <c r="G90" s="154">
        <v>233.8</v>
      </c>
      <c r="H90" s="15">
        <v>240</v>
      </c>
      <c r="I90" s="15">
        <v>102.65183917878528</v>
      </c>
      <c r="J90" s="155">
        <v>6.1999999999999886</v>
      </c>
      <c r="K90" s="154">
        <v>0</v>
      </c>
      <c r="L90" s="15">
        <v>0</v>
      </c>
      <c r="M90" s="15">
        <v>0</v>
      </c>
      <c r="N90" s="156">
        <v>0</v>
      </c>
      <c r="O90" s="23"/>
      <c r="P90" s="15"/>
      <c r="Q90" s="15"/>
      <c r="R90" s="24"/>
      <c r="S90" s="157"/>
    </row>
    <row r="91" spans="1:19" s="151" customFormat="1" ht="22.2" customHeight="1">
      <c r="A91" s="11">
        <v>82</v>
      </c>
      <c r="B91" s="22" t="s">
        <v>95</v>
      </c>
      <c r="C91" s="23">
        <v>16</v>
      </c>
      <c r="D91" s="1">
        <v>58.5</v>
      </c>
      <c r="E91" s="15">
        <v>365.625</v>
      </c>
      <c r="F91" s="24">
        <v>42.5</v>
      </c>
      <c r="G91" s="154">
        <v>16</v>
      </c>
      <c r="H91" s="15">
        <v>58.5</v>
      </c>
      <c r="I91" s="15">
        <v>365.625</v>
      </c>
      <c r="J91" s="155">
        <v>42.5</v>
      </c>
      <c r="K91" s="154">
        <v>0</v>
      </c>
      <c r="L91" s="15">
        <v>0</v>
      </c>
      <c r="M91" s="15">
        <v>0</v>
      </c>
      <c r="N91" s="156">
        <v>0</v>
      </c>
      <c r="O91" s="23"/>
      <c r="P91" s="15"/>
      <c r="Q91" s="15"/>
      <c r="R91" s="24"/>
      <c r="S91" s="157"/>
    </row>
    <row r="92" spans="1:19" s="151" customFormat="1" ht="11.25" customHeight="1">
      <c r="A92" s="11">
        <v>83</v>
      </c>
      <c r="B92" s="25" t="s">
        <v>91</v>
      </c>
      <c r="C92" s="23">
        <v>126</v>
      </c>
      <c r="D92" s="1">
        <v>153.5</v>
      </c>
      <c r="E92" s="15">
        <v>121.82539682539681</v>
      </c>
      <c r="F92" s="24">
        <v>27.5</v>
      </c>
      <c r="G92" s="154">
        <v>126</v>
      </c>
      <c r="H92" s="15">
        <v>153.5</v>
      </c>
      <c r="I92" s="15">
        <v>121.82539682539681</v>
      </c>
      <c r="J92" s="155">
        <v>27.5</v>
      </c>
      <c r="K92" s="154">
        <v>0</v>
      </c>
      <c r="L92" s="15">
        <v>0</v>
      </c>
      <c r="M92" s="15">
        <v>0</v>
      </c>
      <c r="N92" s="156">
        <v>0</v>
      </c>
      <c r="O92" s="23"/>
      <c r="P92" s="15"/>
      <c r="Q92" s="15"/>
      <c r="R92" s="24"/>
      <c r="S92" s="157"/>
    </row>
    <row r="93" spans="1:19" s="151" customFormat="1" ht="10.95" customHeight="1">
      <c r="A93" s="11">
        <v>84</v>
      </c>
      <c r="B93" s="22" t="s">
        <v>119</v>
      </c>
      <c r="C93" s="23">
        <v>132.5</v>
      </c>
      <c r="D93" s="1">
        <v>170</v>
      </c>
      <c r="E93" s="15">
        <v>128.30188679245282</v>
      </c>
      <c r="F93" s="24">
        <v>37.5</v>
      </c>
      <c r="G93" s="154">
        <v>132.5</v>
      </c>
      <c r="H93" s="15">
        <v>170</v>
      </c>
      <c r="I93" s="15">
        <v>128.30188679245282</v>
      </c>
      <c r="J93" s="155">
        <v>37.5</v>
      </c>
      <c r="K93" s="154">
        <v>0</v>
      </c>
      <c r="L93" s="15">
        <v>0</v>
      </c>
      <c r="M93" s="15">
        <v>0</v>
      </c>
      <c r="N93" s="156">
        <v>0</v>
      </c>
      <c r="O93" s="23"/>
      <c r="P93" s="15"/>
      <c r="Q93" s="15"/>
      <c r="R93" s="24"/>
      <c r="S93" s="157"/>
    </row>
    <row r="94" spans="1:19" s="151" customFormat="1" ht="9.6">
      <c r="A94" s="11">
        <v>85</v>
      </c>
      <c r="B94" s="25" t="s">
        <v>92</v>
      </c>
      <c r="C94" s="23">
        <v>462.6</v>
      </c>
      <c r="D94" s="1">
        <v>807</v>
      </c>
      <c r="E94" s="15">
        <v>174.44876783398183</v>
      </c>
      <c r="F94" s="24">
        <v>344.4</v>
      </c>
      <c r="G94" s="154">
        <v>462.6</v>
      </c>
      <c r="H94" s="15">
        <v>807</v>
      </c>
      <c r="I94" s="15">
        <v>174.44876783398183</v>
      </c>
      <c r="J94" s="155">
        <v>344.4</v>
      </c>
      <c r="K94" s="154">
        <v>0</v>
      </c>
      <c r="L94" s="15">
        <v>0</v>
      </c>
      <c r="M94" s="15">
        <v>0</v>
      </c>
      <c r="N94" s="156">
        <v>0</v>
      </c>
      <c r="O94" s="23"/>
      <c r="P94" s="15"/>
      <c r="Q94" s="15"/>
      <c r="R94" s="24"/>
      <c r="S94" s="157"/>
    </row>
    <row r="95" spans="1:19" s="151" customFormat="1" ht="19.2">
      <c r="A95" s="11">
        <v>86</v>
      </c>
      <c r="B95" s="22" t="s">
        <v>359</v>
      </c>
      <c r="C95" s="23">
        <v>60</v>
      </c>
      <c r="D95" s="1">
        <v>90</v>
      </c>
      <c r="E95" s="1">
        <v>150</v>
      </c>
      <c r="F95" s="24">
        <v>30</v>
      </c>
      <c r="G95" s="154">
        <v>60</v>
      </c>
      <c r="H95" s="15">
        <v>90</v>
      </c>
      <c r="I95" s="15">
        <v>150</v>
      </c>
      <c r="J95" s="155">
        <v>30</v>
      </c>
      <c r="K95" s="154">
        <v>0</v>
      </c>
      <c r="L95" s="15">
        <v>0</v>
      </c>
      <c r="M95" s="15">
        <v>0</v>
      </c>
      <c r="N95" s="156">
        <v>0</v>
      </c>
      <c r="O95" s="23"/>
      <c r="P95" s="15"/>
      <c r="Q95" s="15"/>
      <c r="R95" s="24"/>
      <c r="S95" s="157"/>
    </row>
    <row r="96" spans="1:19" s="151" customFormat="1" ht="10.95" customHeight="1">
      <c r="A96" s="11">
        <v>87</v>
      </c>
      <c r="B96" s="22" t="s">
        <v>117</v>
      </c>
      <c r="C96" s="23">
        <v>7</v>
      </c>
      <c r="D96" s="15">
        <v>0</v>
      </c>
      <c r="E96" s="158"/>
      <c r="F96" s="24">
        <v>-7</v>
      </c>
      <c r="G96" s="154">
        <v>7</v>
      </c>
      <c r="H96" s="15">
        <v>0</v>
      </c>
      <c r="I96" s="15">
        <v>0</v>
      </c>
      <c r="J96" s="155">
        <v>-7</v>
      </c>
      <c r="K96" s="154">
        <v>0</v>
      </c>
      <c r="L96" s="15">
        <v>0</v>
      </c>
      <c r="M96" s="15">
        <v>0</v>
      </c>
      <c r="N96" s="156">
        <v>0</v>
      </c>
      <c r="O96" s="23"/>
      <c r="P96" s="15"/>
      <c r="Q96" s="15"/>
      <c r="R96" s="24"/>
      <c r="S96" s="157"/>
    </row>
    <row r="97" spans="1:19" s="151" customFormat="1" ht="9.6">
      <c r="A97" s="11">
        <v>88</v>
      </c>
      <c r="B97" s="22" t="s">
        <v>122</v>
      </c>
      <c r="C97" s="23">
        <v>78.900000000000006</v>
      </c>
      <c r="D97" s="1">
        <v>117.1</v>
      </c>
      <c r="E97" s="158"/>
      <c r="F97" s="24">
        <v>38.199999999999989</v>
      </c>
      <c r="G97" s="154">
        <v>78.900000000000006</v>
      </c>
      <c r="H97" s="15">
        <v>117.1</v>
      </c>
      <c r="I97" s="15">
        <v>148.41571609632445</v>
      </c>
      <c r="J97" s="155">
        <v>38.199999999999989</v>
      </c>
      <c r="K97" s="154">
        <v>0</v>
      </c>
      <c r="L97" s="15">
        <v>0</v>
      </c>
      <c r="M97" s="15">
        <v>0</v>
      </c>
      <c r="N97" s="156">
        <v>0</v>
      </c>
      <c r="O97" s="23"/>
      <c r="P97" s="15"/>
      <c r="Q97" s="15"/>
      <c r="R97" s="24"/>
      <c r="S97" s="157"/>
    </row>
    <row r="98" spans="1:19" s="151" customFormat="1" ht="22.2" customHeight="1">
      <c r="A98" s="11">
        <v>89</v>
      </c>
      <c r="B98" s="22" t="s">
        <v>133</v>
      </c>
      <c r="C98" s="23">
        <v>30</v>
      </c>
      <c r="D98" s="1">
        <v>30</v>
      </c>
      <c r="E98" s="15">
        <v>100</v>
      </c>
      <c r="F98" s="24">
        <v>0</v>
      </c>
      <c r="G98" s="154">
        <v>30</v>
      </c>
      <c r="H98" s="15">
        <v>30</v>
      </c>
      <c r="I98" s="15">
        <v>100</v>
      </c>
      <c r="J98" s="155">
        <v>0</v>
      </c>
      <c r="K98" s="154">
        <v>0</v>
      </c>
      <c r="L98" s="15">
        <v>0</v>
      </c>
      <c r="M98" s="15">
        <v>0</v>
      </c>
      <c r="N98" s="156">
        <v>0</v>
      </c>
      <c r="O98" s="23"/>
      <c r="P98" s="15"/>
      <c r="Q98" s="15"/>
      <c r="R98" s="24"/>
      <c r="S98" s="157"/>
    </row>
    <row r="99" spans="1:19" s="151" customFormat="1" ht="19.2">
      <c r="A99" s="11">
        <v>90</v>
      </c>
      <c r="B99" s="22" t="s">
        <v>340</v>
      </c>
      <c r="C99" s="23">
        <v>13.5</v>
      </c>
      <c r="D99" s="1">
        <v>18.399999999999999</v>
      </c>
      <c r="E99" s="15">
        <v>136.2962962962963</v>
      </c>
      <c r="F99" s="24">
        <v>4.8999999999999986</v>
      </c>
      <c r="G99" s="154">
        <v>13.5</v>
      </c>
      <c r="H99" s="15">
        <v>18.399999999999999</v>
      </c>
      <c r="I99" s="15">
        <v>136.2962962962963</v>
      </c>
      <c r="J99" s="155">
        <v>4.8999999999999986</v>
      </c>
      <c r="K99" s="154">
        <v>0</v>
      </c>
      <c r="L99" s="15">
        <v>0</v>
      </c>
      <c r="M99" s="15">
        <v>0</v>
      </c>
      <c r="N99" s="156">
        <v>0</v>
      </c>
      <c r="O99" s="23"/>
      <c r="P99" s="15"/>
      <c r="Q99" s="15"/>
      <c r="R99" s="24"/>
      <c r="S99" s="157"/>
    </row>
    <row r="100" spans="1:19" s="151" customFormat="1" ht="19.2">
      <c r="A100" s="11">
        <v>91</v>
      </c>
      <c r="B100" s="22" t="s">
        <v>341</v>
      </c>
      <c r="C100" s="23">
        <v>0</v>
      </c>
      <c r="D100" s="1">
        <v>15</v>
      </c>
      <c r="E100" s="15"/>
      <c r="F100" s="24">
        <v>15</v>
      </c>
      <c r="G100" s="154">
        <v>0</v>
      </c>
      <c r="H100" s="15">
        <v>15</v>
      </c>
      <c r="I100" s="15"/>
      <c r="J100" s="155">
        <v>15</v>
      </c>
      <c r="K100" s="154">
        <v>0</v>
      </c>
      <c r="L100" s="15">
        <v>0</v>
      </c>
      <c r="M100" s="15">
        <v>0</v>
      </c>
      <c r="N100" s="156">
        <v>0</v>
      </c>
      <c r="O100" s="23"/>
      <c r="P100" s="15"/>
      <c r="Q100" s="15"/>
      <c r="R100" s="24"/>
      <c r="S100" s="157"/>
    </row>
    <row r="101" spans="1:19" s="151" customFormat="1" ht="22.2" customHeight="1">
      <c r="A101" s="11">
        <v>92</v>
      </c>
      <c r="B101" s="22" t="s">
        <v>342</v>
      </c>
      <c r="C101" s="23">
        <v>0</v>
      </c>
      <c r="D101" s="1">
        <v>10</v>
      </c>
      <c r="E101" s="15"/>
      <c r="F101" s="24">
        <v>10</v>
      </c>
      <c r="G101" s="154">
        <v>0</v>
      </c>
      <c r="H101" s="15">
        <v>10</v>
      </c>
      <c r="I101" s="15"/>
      <c r="J101" s="155">
        <v>10</v>
      </c>
      <c r="K101" s="154">
        <v>0</v>
      </c>
      <c r="L101" s="15">
        <v>0</v>
      </c>
      <c r="M101" s="15">
        <v>0</v>
      </c>
      <c r="N101" s="156">
        <v>0</v>
      </c>
      <c r="O101" s="23"/>
      <c r="P101" s="15"/>
      <c r="Q101" s="15"/>
      <c r="R101" s="24"/>
      <c r="S101" s="157"/>
    </row>
    <row r="102" spans="1:19" s="151" customFormat="1" ht="30.75" customHeight="1">
      <c r="A102" s="11">
        <v>93</v>
      </c>
      <c r="B102" s="22" t="s">
        <v>343</v>
      </c>
      <c r="C102" s="23">
        <v>0</v>
      </c>
      <c r="D102" s="1">
        <v>10.8</v>
      </c>
      <c r="E102" s="15"/>
      <c r="F102" s="24">
        <v>10.8</v>
      </c>
      <c r="G102" s="154">
        <v>0</v>
      </c>
      <c r="H102" s="15">
        <v>10.8</v>
      </c>
      <c r="I102" s="15"/>
      <c r="J102" s="155">
        <v>10.8</v>
      </c>
      <c r="K102" s="154">
        <v>0</v>
      </c>
      <c r="L102" s="15">
        <v>0</v>
      </c>
      <c r="M102" s="15">
        <v>0</v>
      </c>
      <c r="N102" s="156">
        <v>0</v>
      </c>
      <c r="O102" s="23"/>
      <c r="P102" s="15"/>
      <c r="Q102" s="15"/>
      <c r="R102" s="24"/>
      <c r="S102" s="157"/>
    </row>
    <row r="103" spans="1:19" s="151" customFormat="1" ht="9.6">
      <c r="A103" s="11">
        <v>94</v>
      </c>
      <c r="B103" s="22" t="s">
        <v>344</v>
      </c>
      <c r="C103" s="23">
        <v>0</v>
      </c>
      <c r="D103" s="1">
        <v>2</v>
      </c>
      <c r="E103" s="15"/>
      <c r="F103" s="24">
        <v>2</v>
      </c>
      <c r="G103" s="154">
        <v>0</v>
      </c>
      <c r="H103" s="15">
        <v>2</v>
      </c>
      <c r="I103" s="15"/>
      <c r="J103" s="155">
        <v>2</v>
      </c>
      <c r="K103" s="154">
        <v>0</v>
      </c>
      <c r="L103" s="15">
        <v>0</v>
      </c>
      <c r="M103" s="15">
        <v>0</v>
      </c>
      <c r="N103" s="156">
        <v>0</v>
      </c>
      <c r="O103" s="23"/>
      <c r="P103" s="15"/>
      <c r="Q103" s="15"/>
      <c r="R103" s="24"/>
      <c r="S103" s="157"/>
    </row>
    <row r="104" spans="1:19" s="151" customFormat="1" ht="12" customHeight="1">
      <c r="A104" s="11">
        <v>95</v>
      </c>
      <c r="B104" s="25" t="s">
        <v>93</v>
      </c>
      <c r="C104" s="23">
        <v>732.9</v>
      </c>
      <c r="D104" s="1">
        <v>798.7</v>
      </c>
      <c r="E104" s="15">
        <v>108.9780324737345</v>
      </c>
      <c r="F104" s="24">
        <v>65.800000000000068</v>
      </c>
      <c r="G104" s="154">
        <v>0</v>
      </c>
      <c r="H104" s="15">
        <v>0</v>
      </c>
      <c r="I104" s="15"/>
      <c r="J104" s="155">
        <v>0</v>
      </c>
      <c r="K104" s="154">
        <v>732.9</v>
      </c>
      <c r="L104" s="15">
        <v>798.7</v>
      </c>
      <c r="M104" s="15">
        <v>108.9780324737345</v>
      </c>
      <c r="N104" s="156">
        <v>65.800000000000068</v>
      </c>
      <c r="O104" s="23"/>
      <c r="P104" s="15"/>
      <c r="Q104" s="15"/>
      <c r="R104" s="24"/>
      <c r="S104" s="157"/>
    </row>
    <row r="105" spans="1:19" s="151" customFormat="1" ht="19.2">
      <c r="A105" s="11">
        <v>96</v>
      </c>
      <c r="B105" s="22" t="s">
        <v>94</v>
      </c>
      <c r="C105" s="23">
        <v>118.5</v>
      </c>
      <c r="D105" s="1">
        <v>118.9</v>
      </c>
      <c r="E105" s="15">
        <v>100.33755274261604</v>
      </c>
      <c r="F105" s="24">
        <v>0.40000000000000568</v>
      </c>
      <c r="G105" s="154">
        <v>0</v>
      </c>
      <c r="H105" s="15">
        <v>0</v>
      </c>
      <c r="I105" s="15"/>
      <c r="J105" s="155">
        <v>0</v>
      </c>
      <c r="K105" s="154">
        <v>118.5</v>
      </c>
      <c r="L105" s="15">
        <v>118.9</v>
      </c>
      <c r="M105" s="15">
        <v>100.33755274261604</v>
      </c>
      <c r="N105" s="156">
        <v>0.40000000000000568</v>
      </c>
      <c r="O105" s="23"/>
      <c r="P105" s="15"/>
      <c r="Q105" s="15"/>
      <c r="R105" s="24"/>
      <c r="S105" s="157"/>
    </row>
    <row r="106" spans="1:19" s="151" customFormat="1" ht="9.6">
      <c r="A106" s="11">
        <v>97</v>
      </c>
      <c r="B106" s="25" t="s">
        <v>124</v>
      </c>
      <c r="C106" s="23">
        <v>475</v>
      </c>
      <c r="D106" s="1">
        <v>485</v>
      </c>
      <c r="E106" s="15">
        <v>102.10526315789474</v>
      </c>
      <c r="F106" s="24">
        <v>10</v>
      </c>
      <c r="G106" s="154">
        <v>475</v>
      </c>
      <c r="H106" s="15">
        <v>485</v>
      </c>
      <c r="I106" s="15">
        <v>102.10526315789474</v>
      </c>
      <c r="J106" s="155">
        <v>10</v>
      </c>
      <c r="K106" s="154">
        <v>0</v>
      </c>
      <c r="L106" s="15">
        <v>0</v>
      </c>
      <c r="M106" s="15">
        <v>0</v>
      </c>
      <c r="N106" s="156">
        <v>0</v>
      </c>
      <c r="O106" s="23"/>
      <c r="P106" s="15"/>
      <c r="Q106" s="15"/>
      <c r="R106" s="24"/>
      <c r="S106" s="157"/>
    </row>
    <row r="107" spans="1:19" s="151" customFormat="1" ht="9.6">
      <c r="A107" s="11">
        <v>98</v>
      </c>
      <c r="B107" s="25" t="s">
        <v>125</v>
      </c>
      <c r="C107" s="23">
        <v>55</v>
      </c>
      <c r="D107" s="1">
        <v>55</v>
      </c>
      <c r="E107" s="15">
        <v>100</v>
      </c>
      <c r="F107" s="24">
        <v>0</v>
      </c>
      <c r="G107" s="154">
        <v>55</v>
      </c>
      <c r="H107" s="15">
        <v>55</v>
      </c>
      <c r="I107" s="15">
        <v>100</v>
      </c>
      <c r="J107" s="155">
        <v>0</v>
      </c>
      <c r="K107" s="154">
        <v>0</v>
      </c>
      <c r="L107" s="15">
        <v>0</v>
      </c>
      <c r="M107" s="15">
        <v>0</v>
      </c>
      <c r="N107" s="156">
        <v>0</v>
      </c>
      <c r="O107" s="23"/>
      <c r="P107" s="15"/>
      <c r="Q107" s="15"/>
      <c r="R107" s="24"/>
      <c r="S107" s="157"/>
    </row>
    <row r="108" spans="1:19" s="151" customFormat="1" ht="28.8">
      <c r="A108" s="11">
        <v>99</v>
      </c>
      <c r="B108" s="22" t="s">
        <v>360</v>
      </c>
      <c r="C108" s="23">
        <v>10.3</v>
      </c>
      <c r="D108" s="1">
        <v>10.3</v>
      </c>
      <c r="E108" s="15">
        <v>100</v>
      </c>
      <c r="F108" s="24">
        <v>0</v>
      </c>
      <c r="G108" s="154">
        <v>10.3</v>
      </c>
      <c r="H108" s="15">
        <v>10.3</v>
      </c>
      <c r="I108" s="15">
        <v>100</v>
      </c>
      <c r="J108" s="155">
        <v>0</v>
      </c>
      <c r="K108" s="154">
        <v>0</v>
      </c>
      <c r="L108" s="15">
        <v>0</v>
      </c>
      <c r="M108" s="15">
        <v>0</v>
      </c>
      <c r="N108" s="156">
        <v>0</v>
      </c>
      <c r="O108" s="23"/>
      <c r="P108" s="15"/>
      <c r="Q108" s="15"/>
      <c r="R108" s="24"/>
      <c r="S108" s="157"/>
    </row>
    <row r="109" spans="1:19" s="151" customFormat="1" ht="19.2">
      <c r="A109" s="11">
        <v>100</v>
      </c>
      <c r="B109" s="22" t="s">
        <v>345</v>
      </c>
      <c r="C109" s="23">
        <v>10</v>
      </c>
      <c r="D109" s="1">
        <v>10</v>
      </c>
      <c r="E109" s="15">
        <v>100</v>
      </c>
      <c r="F109" s="24">
        <v>0</v>
      </c>
      <c r="G109" s="154">
        <v>10</v>
      </c>
      <c r="H109" s="15">
        <v>10</v>
      </c>
      <c r="I109" s="15">
        <v>100</v>
      </c>
      <c r="J109" s="155">
        <v>0</v>
      </c>
      <c r="K109" s="154">
        <v>0</v>
      </c>
      <c r="L109" s="15">
        <v>0</v>
      </c>
      <c r="M109" s="15">
        <v>0</v>
      </c>
      <c r="N109" s="156">
        <v>0</v>
      </c>
      <c r="O109" s="23"/>
      <c r="P109" s="15"/>
      <c r="Q109" s="15"/>
      <c r="R109" s="24"/>
      <c r="S109" s="157"/>
    </row>
    <row r="110" spans="1:19" s="151" customFormat="1" ht="38.4">
      <c r="A110" s="11">
        <v>101</v>
      </c>
      <c r="B110" s="22" t="s">
        <v>126</v>
      </c>
      <c r="C110" s="23">
        <v>22</v>
      </c>
      <c r="D110" s="1">
        <v>27</v>
      </c>
      <c r="E110" s="15">
        <v>122.72727272727273</v>
      </c>
      <c r="F110" s="24">
        <v>5</v>
      </c>
      <c r="G110" s="154">
        <v>22</v>
      </c>
      <c r="H110" s="15">
        <v>27</v>
      </c>
      <c r="I110" s="15">
        <v>122.72727272727273</v>
      </c>
      <c r="J110" s="155">
        <v>5</v>
      </c>
      <c r="K110" s="154">
        <v>0</v>
      </c>
      <c r="L110" s="15">
        <v>0</v>
      </c>
      <c r="M110" s="15">
        <v>0</v>
      </c>
      <c r="N110" s="156">
        <v>0</v>
      </c>
      <c r="O110" s="23"/>
      <c r="P110" s="15"/>
      <c r="Q110" s="15"/>
      <c r="R110" s="24"/>
      <c r="S110" s="157"/>
    </row>
    <row r="111" spans="1:19" s="151" customFormat="1" ht="10.95" customHeight="1">
      <c r="A111" s="11">
        <v>102</v>
      </c>
      <c r="B111" s="25" t="s">
        <v>101</v>
      </c>
      <c r="C111" s="23">
        <v>24.5</v>
      </c>
      <c r="D111" s="1">
        <v>25</v>
      </c>
      <c r="E111" s="15">
        <v>102.04081632653062</v>
      </c>
      <c r="F111" s="24">
        <v>0.5</v>
      </c>
      <c r="G111" s="154">
        <v>24.5</v>
      </c>
      <c r="H111" s="15">
        <v>25</v>
      </c>
      <c r="I111" s="15">
        <v>102.04081632653062</v>
      </c>
      <c r="J111" s="155">
        <v>0.5</v>
      </c>
      <c r="K111" s="154">
        <v>0</v>
      </c>
      <c r="L111" s="15">
        <v>0</v>
      </c>
      <c r="M111" s="15">
        <v>0</v>
      </c>
      <c r="N111" s="156">
        <v>0</v>
      </c>
      <c r="O111" s="23"/>
      <c r="P111" s="15"/>
      <c r="Q111" s="15"/>
      <c r="R111" s="24"/>
      <c r="S111" s="157"/>
    </row>
    <row r="112" spans="1:19" s="151" customFormat="1" ht="19.2">
      <c r="A112" s="11">
        <v>103</v>
      </c>
      <c r="B112" s="22" t="s">
        <v>346</v>
      </c>
      <c r="C112" s="23">
        <v>12</v>
      </c>
      <c r="D112" s="1">
        <v>10</v>
      </c>
      <c r="E112" s="15">
        <v>83.333333333333343</v>
      </c>
      <c r="F112" s="24">
        <v>-2</v>
      </c>
      <c r="G112" s="154">
        <v>12</v>
      </c>
      <c r="H112" s="15">
        <v>10</v>
      </c>
      <c r="I112" s="15">
        <v>83.333333333333343</v>
      </c>
      <c r="J112" s="155">
        <v>-2</v>
      </c>
      <c r="K112" s="154">
        <v>0</v>
      </c>
      <c r="L112" s="15">
        <v>0</v>
      </c>
      <c r="M112" s="15">
        <v>0</v>
      </c>
      <c r="N112" s="156">
        <v>0</v>
      </c>
      <c r="O112" s="23"/>
      <c r="P112" s="15"/>
      <c r="Q112" s="15"/>
      <c r="R112" s="24"/>
      <c r="S112" s="157"/>
    </row>
    <row r="113" spans="1:19" s="151" customFormat="1" ht="19.2">
      <c r="A113" s="11">
        <v>104</v>
      </c>
      <c r="B113" s="22" t="s">
        <v>347</v>
      </c>
      <c r="C113" s="23">
        <v>30.4</v>
      </c>
      <c r="D113" s="1">
        <v>36</v>
      </c>
      <c r="E113" s="15">
        <v>118.42105263157896</v>
      </c>
      <c r="F113" s="24">
        <v>5.6000000000000014</v>
      </c>
      <c r="G113" s="154">
        <v>30.4</v>
      </c>
      <c r="H113" s="15">
        <v>36</v>
      </c>
      <c r="I113" s="15">
        <v>118.42105263157896</v>
      </c>
      <c r="J113" s="155">
        <v>5.6000000000000014</v>
      </c>
      <c r="K113" s="154">
        <v>0</v>
      </c>
      <c r="L113" s="15">
        <v>0</v>
      </c>
      <c r="M113" s="15">
        <v>0</v>
      </c>
      <c r="N113" s="156">
        <v>0</v>
      </c>
      <c r="O113" s="23"/>
      <c r="P113" s="15"/>
      <c r="Q113" s="15"/>
      <c r="R113" s="24"/>
      <c r="S113" s="157"/>
    </row>
    <row r="114" spans="1:19" s="151" customFormat="1" ht="19.2">
      <c r="A114" s="11">
        <v>105</v>
      </c>
      <c r="B114" s="22" t="s">
        <v>348</v>
      </c>
      <c r="C114" s="23">
        <v>19.899999999999999</v>
      </c>
      <c r="D114" s="15">
        <v>0</v>
      </c>
      <c r="E114" s="15">
        <v>0</v>
      </c>
      <c r="F114" s="24">
        <v>-19.899999999999999</v>
      </c>
      <c r="G114" s="154">
        <v>19.899999999999999</v>
      </c>
      <c r="H114" s="15">
        <v>0</v>
      </c>
      <c r="I114" s="15">
        <v>0</v>
      </c>
      <c r="J114" s="155">
        <v>-19.899999999999999</v>
      </c>
      <c r="K114" s="154">
        <v>0</v>
      </c>
      <c r="L114" s="15">
        <v>0</v>
      </c>
      <c r="M114" s="15">
        <v>0</v>
      </c>
      <c r="N114" s="156">
        <v>0</v>
      </c>
      <c r="O114" s="23"/>
      <c r="P114" s="15"/>
      <c r="Q114" s="15"/>
      <c r="R114" s="24"/>
      <c r="S114" s="157"/>
    </row>
    <row r="115" spans="1:19" s="151" customFormat="1" ht="38.4">
      <c r="A115" s="11">
        <v>106</v>
      </c>
      <c r="B115" s="22" t="s">
        <v>361</v>
      </c>
      <c r="C115" s="23">
        <v>0</v>
      </c>
      <c r="D115" s="1">
        <v>19</v>
      </c>
      <c r="E115" s="15"/>
      <c r="F115" s="24">
        <v>19</v>
      </c>
      <c r="G115" s="154">
        <v>0</v>
      </c>
      <c r="H115" s="15">
        <v>19</v>
      </c>
      <c r="I115" s="15"/>
      <c r="J115" s="155">
        <v>19</v>
      </c>
      <c r="K115" s="154">
        <v>0</v>
      </c>
      <c r="L115" s="15">
        <v>0</v>
      </c>
      <c r="M115" s="15">
        <v>0</v>
      </c>
      <c r="N115" s="156">
        <v>0</v>
      </c>
      <c r="O115" s="23"/>
      <c r="P115" s="15"/>
      <c r="Q115" s="15"/>
      <c r="R115" s="24"/>
      <c r="S115" s="157"/>
    </row>
    <row r="116" spans="1:19" s="151" customFormat="1" ht="19.2">
      <c r="A116" s="11">
        <v>107</v>
      </c>
      <c r="B116" s="22" t="s">
        <v>116</v>
      </c>
      <c r="C116" s="23">
        <v>111</v>
      </c>
      <c r="D116" s="1">
        <v>121</v>
      </c>
      <c r="E116" s="15">
        <v>109.00900900900901</v>
      </c>
      <c r="F116" s="24">
        <v>10</v>
      </c>
      <c r="G116" s="154">
        <v>111</v>
      </c>
      <c r="H116" s="15">
        <v>121</v>
      </c>
      <c r="I116" s="15">
        <v>109.00900900900901</v>
      </c>
      <c r="J116" s="155">
        <v>10</v>
      </c>
      <c r="K116" s="154">
        <v>0</v>
      </c>
      <c r="L116" s="15">
        <v>0</v>
      </c>
      <c r="M116" s="15">
        <v>0</v>
      </c>
      <c r="N116" s="156">
        <v>0</v>
      </c>
      <c r="O116" s="23"/>
      <c r="P116" s="15"/>
      <c r="Q116" s="15"/>
      <c r="R116" s="24"/>
      <c r="S116" s="157"/>
    </row>
    <row r="117" spans="1:19" s="151" customFormat="1" ht="9.6">
      <c r="A117" s="11">
        <v>108</v>
      </c>
      <c r="B117" s="25" t="s">
        <v>88</v>
      </c>
      <c r="C117" s="23">
        <v>45</v>
      </c>
      <c r="D117" s="1">
        <v>50</v>
      </c>
      <c r="E117" s="15">
        <v>111.11111111111111</v>
      </c>
      <c r="F117" s="24">
        <v>5</v>
      </c>
      <c r="G117" s="154">
        <v>45</v>
      </c>
      <c r="H117" s="15">
        <v>50</v>
      </c>
      <c r="I117" s="15">
        <v>111.11111111111111</v>
      </c>
      <c r="J117" s="155">
        <v>5</v>
      </c>
      <c r="K117" s="154">
        <v>0</v>
      </c>
      <c r="L117" s="15">
        <v>0</v>
      </c>
      <c r="M117" s="15">
        <v>0</v>
      </c>
      <c r="N117" s="156">
        <v>0</v>
      </c>
      <c r="O117" s="23"/>
      <c r="P117" s="15"/>
      <c r="Q117" s="15"/>
      <c r="R117" s="24"/>
      <c r="S117" s="157"/>
    </row>
    <row r="118" spans="1:19" s="151" customFormat="1" ht="22.2" customHeight="1">
      <c r="A118" s="11">
        <v>109</v>
      </c>
      <c r="B118" s="22" t="s">
        <v>349</v>
      </c>
      <c r="C118" s="23">
        <v>0</v>
      </c>
      <c r="D118" s="1">
        <v>20</v>
      </c>
      <c r="E118" s="15"/>
      <c r="F118" s="24">
        <v>20</v>
      </c>
      <c r="G118" s="154">
        <v>0</v>
      </c>
      <c r="H118" s="15">
        <v>20</v>
      </c>
      <c r="I118" s="15"/>
      <c r="J118" s="155">
        <v>20</v>
      </c>
      <c r="K118" s="154">
        <v>0</v>
      </c>
      <c r="L118" s="15">
        <v>0</v>
      </c>
      <c r="M118" s="15">
        <v>0</v>
      </c>
      <c r="N118" s="156">
        <v>0</v>
      </c>
      <c r="O118" s="23"/>
      <c r="P118" s="15"/>
      <c r="Q118" s="15"/>
      <c r="R118" s="24"/>
      <c r="S118" s="157"/>
    </row>
    <row r="119" spans="1:19" s="151" customFormat="1" ht="9.6">
      <c r="A119" s="11">
        <v>110</v>
      </c>
      <c r="B119" s="25" t="s">
        <v>103</v>
      </c>
      <c r="C119" s="23">
        <v>4755.1000000000004</v>
      </c>
      <c r="D119" s="1">
        <v>3328.1000000000004</v>
      </c>
      <c r="E119" s="1">
        <v>69.990115875586213</v>
      </c>
      <c r="F119" s="24">
        <v>-1427</v>
      </c>
      <c r="G119" s="154">
        <v>4755.1000000000004</v>
      </c>
      <c r="H119" s="15">
        <v>3328.1000000000004</v>
      </c>
      <c r="I119" s="15">
        <v>69.990115875586213</v>
      </c>
      <c r="J119" s="155">
        <v>-1427</v>
      </c>
      <c r="K119" s="154">
        <v>0</v>
      </c>
      <c r="L119" s="15">
        <v>0</v>
      </c>
      <c r="M119" s="15">
        <v>0</v>
      </c>
      <c r="N119" s="156">
        <v>0</v>
      </c>
      <c r="O119" s="23"/>
      <c r="P119" s="15"/>
      <c r="Q119" s="15"/>
      <c r="R119" s="24"/>
      <c r="S119" s="157"/>
    </row>
    <row r="120" spans="1:19" s="151" customFormat="1" ht="10.95" customHeight="1">
      <c r="A120" s="11">
        <v>111</v>
      </c>
      <c r="B120" s="25" t="s">
        <v>129</v>
      </c>
      <c r="C120" s="23">
        <v>400</v>
      </c>
      <c r="D120" s="1">
        <v>2004</v>
      </c>
      <c r="E120" s="1">
        <v>501</v>
      </c>
      <c r="F120" s="24">
        <v>1604</v>
      </c>
      <c r="G120" s="154">
        <v>400</v>
      </c>
      <c r="H120" s="15">
        <v>2004</v>
      </c>
      <c r="I120" s="15">
        <v>501</v>
      </c>
      <c r="J120" s="155">
        <v>1604</v>
      </c>
      <c r="K120" s="154">
        <v>0</v>
      </c>
      <c r="L120" s="15">
        <v>0</v>
      </c>
      <c r="M120" s="15">
        <v>0</v>
      </c>
      <c r="N120" s="156">
        <v>0</v>
      </c>
      <c r="O120" s="23"/>
      <c r="P120" s="15"/>
      <c r="Q120" s="15"/>
      <c r="R120" s="24"/>
      <c r="S120" s="157"/>
    </row>
    <row r="121" spans="1:19" s="151" customFormat="1" ht="10.95" customHeight="1">
      <c r="A121" s="11">
        <v>112</v>
      </c>
      <c r="B121" s="25" t="s">
        <v>102</v>
      </c>
      <c r="C121" s="23">
        <v>1555</v>
      </c>
      <c r="D121" s="15">
        <v>0</v>
      </c>
      <c r="E121" s="15"/>
      <c r="F121" s="24">
        <v>-1555</v>
      </c>
      <c r="G121" s="154">
        <v>0</v>
      </c>
      <c r="H121" s="15">
        <v>0</v>
      </c>
      <c r="I121" s="15"/>
      <c r="J121" s="155">
        <v>0</v>
      </c>
      <c r="K121" s="154">
        <v>1555</v>
      </c>
      <c r="L121" s="15">
        <v>0</v>
      </c>
      <c r="M121" s="15">
        <v>0</v>
      </c>
      <c r="N121" s="24">
        <v>-1555</v>
      </c>
      <c r="O121" s="23"/>
      <c r="P121" s="15"/>
      <c r="Q121" s="15"/>
      <c r="R121" s="24"/>
      <c r="S121" s="157"/>
    </row>
    <row r="122" spans="1:19" s="151" customFormat="1" ht="10.95" customHeight="1">
      <c r="A122" s="11">
        <v>113</v>
      </c>
      <c r="B122" s="25" t="s">
        <v>107</v>
      </c>
      <c r="C122" s="23">
        <v>1810.2</v>
      </c>
      <c r="D122" s="1">
        <v>1941.5</v>
      </c>
      <c r="E122" s="1">
        <v>107.25334217213567</v>
      </c>
      <c r="F122" s="24">
        <v>131.29999999999995</v>
      </c>
      <c r="G122" s="154">
        <v>0</v>
      </c>
      <c r="H122" s="15">
        <v>0</v>
      </c>
      <c r="I122" s="15"/>
      <c r="J122" s="155">
        <v>0</v>
      </c>
      <c r="K122" s="154">
        <v>1810.2</v>
      </c>
      <c r="L122" s="15">
        <v>1941.5</v>
      </c>
      <c r="M122" s="15">
        <v>107.25334217213567</v>
      </c>
      <c r="N122" s="24">
        <v>131.29999999999995</v>
      </c>
      <c r="O122" s="27"/>
      <c r="P122" s="26"/>
      <c r="Q122" s="26"/>
      <c r="R122" s="28"/>
      <c r="S122" s="157"/>
    </row>
    <row r="123" spans="1:19" s="151" customFormat="1" ht="10.95" customHeight="1">
      <c r="A123" s="11">
        <v>114</v>
      </c>
      <c r="B123" s="25" t="s">
        <v>108</v>
      </c>
      <c r="C123" s="23">
        <v>51.8</v>
      </c>
      <c r="D123" s="1">
        <v>38.1</v>
      </c>
      <c r="E123" s="15">
        <v>73.552123552123561</v>
      </c>
      <c r="F123" s="24">
        <v>-13.699999999999996</v>
      </c>
      <c r="G123" s="154">
        <v>0</v>
      </c>
      <c r="H123" s="15">
        <v>0</v>
      </c>
      <c r="I123" s="15"/>
      <c r="J123" s="155">
        <v>0</v>
      </c>
      <c r="K123" s="154">
        <v>51.8</v>
      </c>
      <c r="L123" s="15">
        <v>38.1</v>
      </c>
      <c r="M123" s="15">
        <v>73.552123552123561</v>
      </c>
      <c r="N123" s="24">
        <v>-13.699999999999996</v>
      </c>
      <c r="O123" s="27"/>
      <c r="P123" s="26"/>
      <c r="Q123" s="26"/>
      <c r="R123" s="28"/>
      <c r="S123" s="157"/>
    </row>
    <row r="124" spans="1:19" s="151" customFormat="1" ht="9.6">
      <c r="A124" s="11">
        <v>115</v>
      </c>
      <c r="B124" s="25" t="s">
        <v>350</v>
      </c>
      <c r="C124" s="23">
        <v>1088.5999999999999</v>
      </c>
      <c r="D124" s="1">
        <v>704.3</v>
      </c>
      <c r="E124" s="15">
        <v>64.697776961234609</v>
      </c>
      <c r="F124" s="24">
        <v>-384.29999999999995</v>
      </c>
      <c r="G124" s="154">
        <v>0</v>
      </c>
      <c r="H124" s="15">
        <v>0</v>
      </c>
      <c r="I124" s="15"/>
      <c r="J124" s="155">
        <v>0</v>
      </c>
      <c r="K124" s="154">
        <v>1088.5999999999999</v>
      </c>
      <c r="L124" s="15">
        <v>704.3</v>
      </c>
      <c r="M124" s="15">
        <v>64.697776961234609</v>
      </c>
      <c r="N124" s="24">
        <v>-384.29999999999995</v>
      </c>
      <c r="O124" s="27"/>
      <c r="P124" s="26"/>
      <c r="Q124" s="26"/>
      <c r="R124" s="28"/>
      <c r="S124" s="157"/>
    </row>
    <row r="125" spans="1:19" s="151" customFormat="1" ht="19.2">
      <c r="A125" s="11">
        <v>116</v>
      </c>
      <c r="B125" s="22" t="s">
        <v>351</v>
      </c>
      <c r="C125" s="23">
        <v>3008.3</v>
      </c>
      <c r="D125" s="1"/>
      <c r="E125" s="15"/>
      <c r="F125" s="24">
        <v>-3008.3</v>
      </c>
      <c r="G125" s="154">
        <v>0</v>
      </c>
      <c r="H125" s="15">
        <v>0</v>
      </c>
      <c r="I125" s="15"/>
      <c r="J125" s="155">
        <v>0</v>
      </c>
      <c r="K125" s="154">
        <v>3008.3</v>
      </c>
      <c r="L125" s="15">
        <v>0</v>
      </c>
      <c r="M125" s="15">
        <v>0</v>
      </c>
      <c r="N125" s="24">
        <v>-3008.3</v>
      </c>
      <c r="O125" s="27"/>
      <c r="P125" s="26"/>
      <c r="Q125" s="26"/>
      <c r="R125" s="28"/>
      <c r="S125" s="157"/>
    </row>
    <row r="126" spans="1:19" s="151" customFormat="1" ht="10.95" customHeight="1">
      <c r="A126" s="11">
        <v>117</v>
      </c>
      <c r="B126" s="25" t="s">
        <v>127</v>
      </c>
      <c r="C126" s="23">
        <v>1720</v>
      </c>
      <c r="D126" s="1">
        <v>1613</v>
      </c>
      <c r="E126" s="15">
        <v>93.779069767441854</v>
      </c>
      <c r="F126" s="24">
        <v>-107</v>
      </c>
      <c r="G126" s="154">
        <v>1720</v>
      </c>
      <c r="H126" s="15">
        <v>1613</v>
      </c>
      <c r="I126" s="15">
        <v>93.779069767441854</v>
      </c>
      <c r="J126" s="155">
        <v>-107</v>
      </c>
      <c r="K126" s="154">
        <v>0</v>
      </c>
      <c r="L126" s="15">
        <v>0</v>
      </c>
      <c r="M126" s="15">
        <v>0</v>
      </c>
      <c r="N126" s="156">
        <v>0</v>
      </c>
      <c r="O126" s="27"/>
      <c r="P126" s="26"/>
      <c r="Q126" s="26"/>
      <c r="R126" s="28"/>
      <c r="S126" s="157"/>
    </row>
    <row r="127" spans="1:19" s="151" customFormat="1" ht="10.95" customHeight="1">
      <c r="A127" s="11">
        <v>118</v>
      </c>
      <c r="B127" s="25" t="s">
        <v>96</v>
      </c>
      <c r="C127" s="23">
        <v>91</v>
      </c>
      <c r="D127" s="1">
        <v>100</v>
      </c>
      <c r="E127" s="15">
        <v>109.8901098901099</v>
      </c>
      <c r="F127" s="24">
        <v>9</v>
      </c>
      <c r="G127" s="154">
        <v>91</v>
      </c>
      <c r="H127" s="15">
        <v>100</v>
      </c>
      <c r="I127" s="15">
        <v>109.8901098901099</v>
      </c>
      <c r="J127" s="155">
        <v>9</v>
      </c>
      <c r="K127" s="154">
        <v>0</v>
      </c>
      <c r="L127" s="15">
        <v>0</v>
      </c>
      <c r="M127" s="15">
        <v>0</v>
      </c>
      <c r="N127" s="156">
        <v>0</v>
      </c>
      <c r="O127" s="27"/>
      <c r="P127" s="26"/>
      <c r="Q127" s="26"/>
      <c r="R127" s="28"/>
      <c r="S127" s="157"/>
    </row>
    <row r="128" spans="1:19" s="151" customFormat="1" ht="19.2">
      <c r="A128" s="11">
        <v>119</v>
      </c>
      <c r="B128" s="22" t="s">
        <v>352</v>
      </c>
      <c r="C128" s="23">
        <v>27</v>
      </c>
      <c r="D128" s="1">
        <v>11.6</v>
      </c>
      <c r="E128" s="15">
        <v>42.962962962962962</v>
      </c>
      <c r="F128" s="24">
        <v>-15.4</v>
      </c>
      <c r="G128" s="154">
        <v>27</v>
      </c>
      <c r="H128" s="15">
        <v>11.6</v>
      </c>
      <c r="I128" s="15">
        <v>42.962962962962962</v>
      </c>
      <c r="J128" s="155">
        <v>-15.4</v>
      </c>
      <c r="K128" s="154">
        <v>0</v>
      </c>
      <c r="L128" s="15">
        <v>0</v>
      </c>
      <c r="M128" s="15">
        <v>0</v>
      </c>
      <c r="N128" s="156">
        <v>0</v>
      </c>
      <c r="O128" s="27"/>
      <c r="P128" s="26"/>
      <c r="Q128" s="26"/>
      <c r="R128" s="28"/>
      <c r="S128" s="157"/>
    </row>
    <row r="129" spans="1:19" s="151" customFormat="1" ht="10.95" customHeight="1">
      <c r="A129" s="11">
        <v>120</v>
      </c>
      <c r="B129" s="22" t="s">
        <v>353</v>
      </c>
      <c r="C129" s="23">
        <v>37</v>
      </c>
      <c r="D129" s="1">
        <v>9.1999999999999993</v>
      </c>
      <c r="E129" s="15">
        <v>24.864864864864863</v>
      </c>
      <c r="F129" s="24">
        <v>-27.8</v>
      </c>
      <c r="G129" s="154">
        <v>37</v>
      </c>
      <c r="H129" s="15">
        <v>9.1999999999999993</v>
      </c>
      <c r="I129" s="15">
        <v>24.864864864864863</v>
      </c>
      <c r="J129" s="155">
        <v>-27.8</v>
      </c>
      <c r="K129" s="154">
        <v>0</v>
      </c>
      <c r="L129" s="15">
        <v>0</v>
      </c>
      <c r="M129" s="15">
        <v>0</v>
      </c>
      <c r="N129" s="156">
        <v>0</v>
      </c>
      <c r="O129" s="27"/>
      <c r="P129" s="26"/>
      <c r="Q129" s="26"/>
      <c r="R129" s="28"/>
      <c r="S129" s="157"/>
    </row>
    <row r="130" spans="1:19" s="151" customFormat="1" ht="9.6">
      <c r="A130" s="11">
        <v>121</v>
      </c>
      <c r="B130" s="22" t="s">
        <v>362</v>
      </c>
      <c r="C130" s="23">
        <v>53</v>
      </c>
      <c r="D130" s="1">
        <v>7.6</v>
      </c>
      <c r="E130" s="15">
        <v>14.339622641509434</v>
      </c>
      <c r="F130" s="24">
        <v>-45.4</v>
      </c>
      <c r="G130" s="154">
        <v>53</v>
      </c>
      <c r="H130" s="15">
        <v>7.6</v>
      </c>
      <c r="I130" s="15">
        <v>14.339622641509434</v>
      </c>
      <c r="J130" s="155">
        <v>-45.4</v>
      </c>
      <c r="K130" s="154">
        <v>0</v>
      </c>
      <c r="L130" s="15">
        <v>0</v>
      </c>
      <c r="M130" s="15">
        <v>0</v>
      </c>
      <c r="N130" s="156">
        <v>0</v>
      </c>
      <c r="O130" s="27"/>
      <c r="P130" s="26"/>
      <c r="Q130" s="26"/>
      <c r="R130" s="28"/>
      <c r="S130" s="157"/>
    </row>
    <row r="131" spans="1:19" s="151" customFormat="1" ht="10.95" customHeight="1">
      <c r="A131" s="11">
        <v>122</v>
      </c>
      <c r="B131" s="25" t="s">
        <v>97</v>
      </c>
      <c r="C131" s="23">
        <v>455.5</v>
      </c>
      <c r="D131" s="1">
        <v>681.2</v>
      </c>
      <c r="E131" s="15">
        <v>149.54994511525797</v>
      </c>
      <c r="F131" s="24">
        <v>225.70000000000005</v>
      </c>
      <c r="G131" s="154">
        <v>455.5</v>
      </c>
      <c r="H131" s="15">
        <v>681.2</v>
      </c>
      <c r="I131" s="15">
        <v>149.54994511525797</v>
      </c>
      <c r="J131" s="155">
        <v>225.70000000000005</v>
      </c>
      <c r="K131" s="154">
        <v>0</v>
      </c>
      <c r="L131" s="15">
        <v>0</v>
      </c>
      <c r="M131" s="15">
        <v>0</v>
      </c>
      <c r="N131" s="156">
        <v>0</v>
      </c>
      <c r="O131" s="27"/>
      <c r="P131" s="26"/>
      <c r="Q131" s="26"/>
      <c r="R131" s="28"/>
      <c r="S131" s="157"/>
    </row>
    <row r="132" spans="1:19" s="151" customFormat="1" ht="38.4">
      <c r="A132" s="11">
        <v>123</v>
      </c>
      <c r="B132" s="22" t="s">
        <v>134</v>
      </c>
      <c r="C132" s="23">
        <v>359.9</v>
      </c>
      <c r="D132" s="1">
        <v>360</v>
      </c>
      <c r="E132" s="15">
        <v>100.02778549597112</v>
      </c>
      <c r="F132" s="24">
        <v>0.10000000000002274</v>
      </c>
      <c r="G132" s="154">
        <v>0</v>
      </c>
      <c r="H132" s="15">
        <v>0</v>
      </c>
      <c r="I132" s="15"/>
      <c r="J132" s="155">
        <v>0</v>
      </c>
      <c r="K132" s="154">
        <v>359.9</v>
      </c>
      <c r="L132" s="15">
        <v>360</v>
      </c>
      <c r="M132" s="15">
        <v>100.02778549597112</v>
      </c>
      <c r="N132" s="24">
        <v>0.10000000000002274</v>
      </c>
      <c r="O132" s="27"/>
      <c r="P132" s="26"/>
      <c r="Q132" s="26"/>
      <c r="R132" s="28"/>
      <c r="S132" s="157"/>
    </row>
    <row r="133" spans="1:19" ht="12.6" customHeight="1">
      <c r="A133" s="11">
        <v>124</v>
      </c>
      <c r="B133" s="22" t="s">
        <v>354</v>
      </c>
      <c r="C133" s="23">
        <v>70</v>
      </c>
      <c r="D133" s="1">
        <v>50</v>
      </c>
      <c r="E133" s="15">
        <v>71.428571428571431</v>
      </c>
      <c r="F133" s="24">
        <v>-20</v>
      </c>
      <c r="G133" s="154">
        <v>70</v>
      </c>
      <c r="H133" s="15">
        <v>50</v>
      </c>
      <c r="I133" s="15">
        <v>71.428571428571431</v>
      </c>
      <c r="J133" s="155">
        <v>-20</v>
      </c>
      <c r="K133" s="154">
        <v>0</v>
      </c>
      <c r="L133" s="15">
        <v>0</v>
      </c>
      <c r="M133" s="15">
        <v>0</v>
      </c>
      <c r="N133" s="24">
        <v>0</v>
      </c>
      <c r="O133" s="27"/>
      <c r="P133" s="26"/>
      <c r="Q133" s="26"/>
      <c r="R133" s="28"/>
    </row>
    <row r="134" spans="1:19" ht="19.2">
      <c r="A134" s="11">
        <v>125</v>
      </c>
      <c r="B134" s="22" t="s">
        <v>355</v>
      </c>
      <c r="C134" s="23">
        <v>0</v>
      </c>
      <c r="D134" s="1">
        <v>40</v>
      </c>
      <c r="E134" s="15"/>
      <c r="F134" s="24">
        <v>40</v>
      </c>
      <c r="G134" s="154">
        <v>0</v>
      </c>
      <c r="H134" s="15">
        <v>40</v>
      </c>
      <c r="I134" s="15"/>
      <c r="J134" s="155">
        <v>40</v>
      </c>
      <c r="K134" s="154">
        <v>0</v>
      </c>
      <c r="L134" s="15">
        <v>0</v>
      </c>
      <c r="M134" s="15">
        <v>0</v>
      </c>
      <c r="N134" s="24">
        <v>0</v>
      </c>
      <c r="O134" s="27"/>
      <c r="P134" s="26"/>
      <c r="Q134" s="26"/>
      <c r="R134" s="28"/>
    </row>
    <row r="135" spans="1:19" ht="19.2">
      <c r="A135" s="11">
        <v>126</v>
      </c>
      <c r="B135" s="22" t="s">
        <v>98</v>
      </c>
      <c r="C135" s="23">
        <v>55</v>
      </c>
      <c r="D135" s="1">
        <v>120</v>
      </c>
      <c r="E135" s="15">
        <v>218.18181818181816</v>
      </c>
      <c r="F135" s="24">
        <v>65</v>
      </c>
      <c r="G135" s="154">
        <v>55</v>
      </c>
      <c r="H135" s="15">
        <v>120</v>
      </c>
      <c r="I135" s="15">
        <v>218.18181818181816</v>
      </c>
      <c r="J135" s="155">
        <v>65</v>
      </c>
      <c r="K135" s="154">
        <v>0</v>
      </c>
      <c r="L135" s="15">
        <v>0</v>
      </c>
      <c r="M135" s="15">
        <v>0</v>
      </c>
      <c r="N135" s="24">
        <v>0</v>
      </c>
      <c r="O135" s="27"/>
      <c r="P135" s="26"/>
      <c r="Q135" s="26"/>
      <c r="R135" s="28"/>
    </row>
    <row r="136" spans="1:19">
      <c r="A136" s="11">
        <v>127</v>
      </c>
      <c r="B136" s="25" t="s">
        <v>99</v>
      </c>
      <c r="C136" s="23">
        <v>30</v>
      </c>
      <c r="D136" s="1">
        <v>21.6</v>
      </c>
      <c r="E136" s="15">
        <v>72.000000000000014</v>
      </c>
      <c r="F136" s="24">
        <v>-8.3999999999999986</v>
      </c>
      <c r="G136" s="154">
        <v>30</v>
      </c>
      <c r="H136" s="15">
        <v>21.6</v>
      </c>
      <c r="I136" s="15">
        <v>72.000000000000014</v>
      </c>
      <c r="J136" s="155">
        <v>-8.3999999999999986</v>
      </c>
      <c r="K136" s="154">
        <v>0</v>
      </c>
      <c r="L136" s="15">
        <v>0</v>
      </c>
      <c r="M136" s="15">
        <v>0</v>
      </c>
      <c r="N136" s="24">
        <v>0</v>
      </c>
      <c r="O136" s="27"/>
      <c r="P136" s="26"/>
      <c r="Q136" s="26"/>
      <c r="R136" s="28"/>
    </row>
    <row r="137" spans="1:19">
      <c r="A137" s="11">
        <v>128</v>
      </c>
      <c r="B137" s="25" t="s">
        <v>100</v>
      </c>
      <c r="C137" s="23">
        <v>900.3</v>
      </c>
      <c r="D137" s="1">
        <v>1150</v>
      </c>
      <c r="E137" s="15">
        <v>127.73519937798513</v>
      </c>
      <c r="F137" s="24">
        <v>249.70000000000005</v>
      </c>
      <c r="G137" s="154">
        <v>900.3</v>
      </c>
      <c r="H137" s="15">
        <v>1150</v>
      </c>
      <c r="I137" s="15">
        <v>127.73519937798513</v>
      </c>
      <c r="J137" s="155">
        <v>249.70000000000005</v>
      </c>
      <c r="K137" s="154">
        <v>0</v>
      </c>
      <c r="L137" s="15">
        <v>0</v>
      </c>
      <c r="M137" s="15">
        <v>0</v>
      </c>
      <c r="N137" s="156">
        <v>0</v>
      </c>
      <c r="O137" s="27"/>
      <c r="P137" s="26"/>
      <c r="Q137" s="26"/>
      <c r="R137" s="28"/>
    </row>
    <row r="138" spans="1:19">
      <c r="A138" s="11">
        <v>129</v>
      </c>
      <c r="B138" s="25" t="s">
        <v>110</v>
      </c>
      <c r="C138" s="23">
        <v>15</v>
      </c>
      <c r="D138" s="1">
        <v>15</v>
      </c>
      <c r="E138" s="15">
        <v>100</v>
      </c>
      <c r="F138" s="24">
        <v>0</v>
      </c>
      <c r="G138" s="154">
        <v>15</v>
      </c>
      <c r="H138" s="15">
        <v>15</v>
      </c>
      <c r="I138" s="15">
        <v>100</v>
      </c>
      <c r="J138" s="155">
        <v>0</v>
      </c>
      <c r="K138" s="154">
        <v>0</v>
      </c>
      <c r="L138" s="15">
        <v>0</v>
      </c>
      <c r="M138" s="15">
        <v>0</v>
      </c>
      <c r="N138" s="156">
        <v>0</v>
      </c>
      <c r="O138" s="27"/>
      <c r="P138" s="26"/>
      <c r="Q138" s="26"/>
      <c r="R138" s="28"/>
    </row>
    <row r="139" spans="1:19" ht="19.2">
      <c r="A139" s="11">
        <v>130</v>
      </c>
      <c r="B139" s="22" t="s">
        <v>115</v>
      </c>
      <c r="C139" s="23">
        <v>2</v>
      </c>
      <c r="D139" s="1">
        <v>12</v>
      </c>
      <c r="E139" s="15">
        <v>600</v>
      </c>
      <c r="F139" s="24">
        <v>10</v>
      </c>
      <c r="G139" s="154">
        <v>2</v>
      </c>
      <c r="H139" s="15">
        <v>12</v>
      </c>
      <c r="I139" s="15">
        <v>600</v>
      </c>
      <c r="J139" s="155">
        <v>10</v>
      </c>
      <c r="K139" s="154">
        <v>0</v>
      </c>
      <c r="L139" s="15">
        <v>0</v>
      </c>
      <c r="M139" s="15">
        <v>0</v>
      </c>
      <c r="N139" s="156">
        <v>0</v>
      </c>
      <c r="O139" s="27"/>
      <c r="P139" s="26"/>
      <c r="Q139" s="26"/>
      <c r="R139" s="28"/>
    </row>
    <row r="140" spans="1:19">
      <c r="A140" s="11">
        <v>131</v>
      </c>
      <c r="B140" s="22" t="s">
        <v>128</v>
      </c>
      <c r="C140" s="23">
        <v>95</v>
      </c>
      <c r="D140" s="1">
        <v>110</v>
      </c>
      <c r="E140" s="15">
        <v>115.78947368421053</v>
      </c>
      <c r="F140" s="24">
        <v>15</v>
      </c>
      <c r="G140" s="154">
        <v>95</v>
      </c>
      <c r="H140" s="15">
        <v>110</v>
      </c>
      <c r="I140" s="15">
        <v>115.78947368421053</v>
      </c>
      <c r="J140" s="155">
        <v>15</v>
      </c>
      <c r="K140" s="154">
        <v>0</v>
      </c>
      <c r="L140" s="15">
        <v>0</v>
      </c>
      <c r="M140" s="15">
        <v>0</v>
      </c>
      <c r="N140" s="156">
        <v>0</v>
      </c>
      <c r="O140" s="27"/>
      <c r="P140" s="26"/>
      <c r="Q140" s="26"/>
      <c r="R140" s="28"/>
    </row>
    <row r="141" spans="1:19">
      <c r="A141" s="11">
        <v>132</v>
      </c>
      <c r="B141" s="22" t="s">
        <v>135</v>
      </c>
      <c r="C141" s="23">
        <v>48.1</v>
      </c>
      <c r="D141" s="1">
        <v>48.1</v>
      </c>
      <c r="E141" s="15">
        <v>100</v>
      </c>
      <c r="F141" s="24">
        <v>0</v>
      </c>
      <c r="G141" s="154">
        <v>48.1</v>
      </c>
      <c r="H141" s="15">
        <v>48.1</v>
      </c>
      <c r="I141" s="15">
        <v>100</v>
      </c>
      <c r="J141" s="155">
        <v>0</v>
      </c>
      <c r="K141" s="154">
        <v>0</v>
      </c>
      <c r="L141" s="15">
        <v>0</v>
      </c>
      <c r="M141" s="15">
        <v>0</v>
      </c>
      <c r="N141" s="156">
        <v>0</v>
      </c>
      <c r="O141" s="27"/>
      <c r="P141" s="26"/>
      <c r="Q141" s="26"/>
      <c r="R141" s="28"/>
    </row>
    <row r="142" spans="1:19" ht="12.6" customHeight="1" thickBot="1">
      <c r="A142" s="306">
        <v>133</v>
      </c>
      <c r="B142" s="159" t="s">
        <v>12</v>
      </c>
      <c r="C142" s="29">
        <v>80953.399999999965</v>
      </c>
      <c r="D142" s="29">
        <v>84319.6</v>
      </c>
      <c r="E142" s="160">
        <v>104.15819471449012</v>
      </c>
      <c r="F142" s="29">
        <v>3366.1999999999971</v>
      </c>
      <c r="G142" s="29">
        <v>45514.499999999993</v>
      </c>
      <c r="H142" s="29">
        <v>53926.600000000028</v>
      </c>
      <c r="I142" s="160">
        <v>118.48224192290377</v>
      </c>
      <c r="J142" s="29">
        <v>8412.1000000000022</v>
      </c>
      <c r="K142" s="29">
        <v>33454.5</v>
      </c>
      <c r="L142" s="29">
        <v>27957.4</v>
      </c>
      <c r="M142" s="160">
        <v>83.568428761452125</v>
      </c>
      <c r="N142" s="29">
        <v>-5497.0999999999995</v>
      </c>
      <c r="O142" s="29">
        <v>1984.3999999999999</v>
      </c>
      <c r="P142" s="29">
        <v>2435.599999999999</v>
      </c>
      <c r="Q142" s="160">
        <v>122.73735134045552</v>
      </c>
      <c r="R142" s="161">
        <v>451.2</v>
      </c>
    </row>
    <row r="143" spans="1:19" ht="13.2" customHeight="1">
      <c r="B143" s="162"/>
      <c r="C143" s="163"/>
      <c r="G143" s="163"/>
      <c r="H143" s="163"/>
      <c r="I143" s="163"/>
      <c r="J143" s="163"/>
      <c r="K143" s="163"/>
      <c r="L143" s="163"/>
      <c r="M143" s="163"/>
      <c r="N143" s="163"/>
      <c r="O143" s="163"/>
      <c r="P143" s="163"/>
      <c r="Q143" s="163"/>
      <c r="R143" s="163"/>
    </row>
    <row r="144" spans="1:19" ht="13.2" customHeight="1">
      <c r="B144" s="162"/>
      <c r="C144" s="163"/>
      <c r="D144" s="163"/>
      <c r="G144" s="163"/>
      <c r="H144" s="163"/>
      <c r="I144" s="163"/>
      <c r="J144" s="163"/>
      <c r="K144" s="163"/>
      <c r="L144" s="163"/>
      <c r="M144" s="163"/>
      <c r="N144" s="163"/>
      <c r="O144" s="163"/>
      <c r="P144" s="163"/>
      <c r="Q144" s="163"/>
      <c r="R144" s="163"/>
    </row>
    <row r="145" spans="2:18" ht="13.2" customHeight="1">
      <c r="B145" s="162"/>
      <c r="C145" s="163"/>
      <c r="D145" s="163"/>
      <c r="G145" s="163"/>
      <c r="H145" s="163"/>
      <c r="I145" s="163"/>
      <c r="J145" s="163"/>
      <c r="K145" s="163"/>
      <c r="L145" s="163"/>
      <c r="M145" s="163"/>
      <c r="N145" s="163"/>
      <c r="O145" s="163"/>
      <c r="P145" s="163"/>
      <c r="Q145" s="163"/>
      <c r="R145" s="163"/>
    </row>
    <row r="146" spans="2:18" ht="13.2" customHeight="1">
      <c r="B146" s="162"/>
      <c r="C146" s="163"/>
      <c r="G146" s="163"/>
      <c r="H146" s="163"/>
      <c r="I146" s="163"/>
      <c r="J146" s="163"/>
      <c r="K146" s="163"/>
      <c r="L146" s="163"/>
      <c r="M146" s="163"/>
      <c r="N146" s="163"/>
      <c r="O146" s="163"/>
      <c r="P146" s="163"/>
      <c r="Q146" s="163"/>
      <c r="R146" s="163"/>
    </row>
    <row r="147" spans="2:18" ht="13.2" customHeight="1">
      <c r="B147" s="162"/>
      <c r="C147" s="163"/>
      <c r="G147" s="163"/>
      <c r="H147" s="163"/>
      <c r="I147" s="163"/>
      <c r="J147" s="163"/>
      <c r="K147" s="163"/>
      <c r="L147" s="163"/>
      <c r="M147" s="163"/>
      <c r="N147" s="163"/>
      <c r="O147" s="163"/>
      <c r="P147" s="163"/>
      <c r="Q147" s="163"/>
      <c r="R147" s="163"/>
    </row>
    <row r="148" spans="2:18" ht="13.2" customHeight="1">
      <c r="B148" s="162"/>
      <c r="C148" s="163"/>
      <c r="G148" s="163"/>
      <c r="H148" s="163"/>
      <c r="I148" s="163"/>
      <c r="J148" s="163"/>
      <c r="K148" s="163"/>
      <c r="L148" s="163"/>
      <c r="M148" s="163"/>
      <c r="N148" s="163"/>
      <c r="O148" s="163"/>
      <c r="P148" s="163"/>
      <c r="Q148" s="163"/>
      <c r="R148" s="163"/>
    </row>
    <row r="149" spans="2:18" ht="13.2" customHeight="1">
      <c r="G149" s="164"/>
    </row>
    <row r="150" spans="2:18" ht="13.2" customHeight="1">
      <c r="G150" s="165"/>
    </row>
  </sheetData>
  <mergeCells count="21">
    <mergeCell ref="D6:D8"/>
    <mergeCell ref="E6:F7"/>
    <mergeCell ref="G6:G8"/>
    <mergeCell ref="H6:H8"/>
    <mergeCell ref="L6:L8"/>
    <mergeCell ref="P1:R1"/>
    <mergeCell ref="A2:R2"/>
    <mergeCell ref="Q3:R3"/>
    <mergeCell ref="C4:F5"/>
    <mergeCell ref="G4:J5"/>
    <mergeCell ref="K4:N5"/>
    <mergeCell ref="B4:B8"/>
    <mergeCell ref="A4:A8"/>
    <mergeCell ref="O6:O8"/>
    <mergeCell ref="P6:P8"/>
    <mergeCell ref="Q6:R7"/>
    <mergeCell ref="I6:J7"/>
    <mergeCell ref="K6:K8"/>
    <mergeCell ref="O4:R5"/>
    <mergeCell ref="M6:N7"/>
    <mergeCell ref="C6:C8"/>
  </mergeCells>
  <pageMargins left="0.70866141732283472" right="0" top="0.74803149606299213" bottom="0.39370078740157483" header="0.31496062992125984" footer="0.31496062992125984"/>
  <pageSetup paperSize="8" fitToHeight="2" orientation="portrait" blackAndWhite="1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P37"/>
  <sheetViews>
    <sheetView zoomScaleNormal="100" workbookViewId="0">
      <selection activeCell="AB13" sqref="AB13"/>
    </sheetView>
  </sheetViews>
  <sheetFormatPr defaultColWidth="8.88671875" defaultRowHeight="13.2"/>
  <cols>
    <col min="1" max="1" width="7.6640625" customWidth="1"/>
    <col min="2" max="2" width="21.33203125" style="176" customWidth="1"/>
    <col min="3" max="3" width="7.33203125" customWidth="1"/>
    <col min="4" max="4" width="7.6640625" customWidth="1"/>
    <col min="5" max="5" width="5.33203125" customWidth="1"/>
    <col min="6" max="7" width="6.5546875" customWidth="1"/>
    <col min="8" max="8" width="6.6640625" customWidth="1"/>
    <col min="9" max="9" width="4.6640625" customWidth="1"/>
    <col min="10" max="10" width="6.44140625" customWidth="1"/>
    <col min="11" max="12" width="6.33203125" customWidth="1"/>
    <col min="13" max="13" width="6" customWidth="1"/>
    <col min="14" max="16" width="6.33203125" customWidth="1"/>
    <col min="17" max="17" width="5.6640625" customWidth="1"/>
    <col min="18" max="18" width="6.44140625" customWidth="1"/>
    <col min="19" max="22" width="6.33203125" customWidth="1"/>
    <col min="23" max="23" width="6.5546875" customWidth="1"/>
    <col min="24" max="24" width="6.33203125" customWidth="1"/>
    <col min="25" max="25" width="5" customWidth="1"/>
    <col min="26" max="26" width="6" customWidth="1"/>
    <col min="27" max="28" width="6.44140625" style="44" customWidth="1"/>
    <col min="29" max="29" width="4.6640625" style="44" customWidth="1"/>
    <col min="30" max="30" width="6" style="44" customWidth="1"/>
    <col min="31" max="32" width="5.6640625" style="44" customWidth="1"/>
    <col min="33" max="33" width="4.44140625" style="44" customWidth="1"/>
    <col min="34" max="34" width="5.33203125" style="44" customWidth="1"/>
    <col min="35" max="35" width="5.5546875" style="44" customWidth="1"/>
    <col min="36" max="36" width="5.6640625" style="44" customWidth="1"/>
    <col min="37" max="38" width="5.33203125" style="44" customWidth="1"/>
    <col min="39" max="41" width="5.6640625" style="44" customWidth="1"/>
    <col min="42" max="42" width="6.33203125" style="44" customWidth="1"/>
    <col min="43" max="46" width="8.6640625" style="44" customWidth="1"/>
    <col min="47" max="16384" width="8.88671875" style="44"/>
  </cols>
  <sheetData>
    <row r="1" spans="1:42">
      <c r="B1" s="175"/>
      <c r="C1" s="373" t="s">
        <v>394</v>
      </c>
      <c r="D1" s="373"/>
      <c r="E1" s="373"/>
      <c r="F1" s="373"/>
      <c r="G1" s="373"/>
      <c r="H1" s="373"/>
      <c r="I1" s="373"/>
      <c r="J1" s="373"/>
      <c r="K1" s="373"/>
      <c r="L1" s="373"/>
      <c r="M1" s="373"/>
      <c r="N1" s="373"/>
      <c r="O1" s="373"/>
      <c r="P1" s="373"/>
      <c r="Q1" s="373"/>
      <c r="R1" s="373"/>
      <c r="S1" s="373"/>
      <c r="T1" s="373"/>
      <c r="U1" s="373"/>
      <c r="V1" s="373"/>
      <c r="W1" s="167"/>
      <c r="X1" s="374" t="s">
        <v>356</v>
      </c>
      <c r="Y1" s="374"/>
      <c r="Z1" s="374"/>
      <c r="AA1" s="77"/>
      <c r="AB1" s="77"/>
      <c r="AC1" s="77"/>
      <c r="AD1" s="77"/>
      <c r="AE1" s="77"/>
      <c r="AF1" s="77"/>
      <c r="AG1" s="77"/>
      <c r="AH1" s="77"/>
      <c r="AI1" s="77"/>
      <c r="AJ1" s="77"/>
      <c r="AK1" s="77"/>
      <c r="AL1" s="77"/>
      <c r="AM1" s="77"/>
      <c r="AN1" s="77"/>
      <c r="AO1" s="77"/>
      <c r="AP1" s="77"/>
    </row>
    <row r="2" spans="1:42">
      <c r="B2" s="175"/>
      <c r="C2" s="77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6"/>
      <c r="O2" s="166"/>
      <c r="P2" s="166"/>
      <c r="Q2" s="166"/>
      <c r="R2" s="166"/>
      <c r="S2" s="166"/>
      <c r="T2" s="166"/>
      <c r="U2" s="166"/>
      <c r="V2" s="166"/>
      <c r="W2" s="166"/>
      <c r="X2" s="166"/>
      <c r="Y2" s="166"/>
      <c r="Z2" s="166"/>
      <c r="AC2" s="334"/>
      <c r="AD2" s="334"/>
      <c r="AE2" s="75"/>
      <c r="AF2" s="75"/>
      <c r="AG2" s="75"/>
      <c r="AH2" s="75"/>
      <c r="AI2" s="75"/>
      <c r="AJ2" s="75"/>
      <c r="AK2" s="75"/>
      <c r="AL2" s="75"/>
      <c r="AM2" s="75"/>
      <c r="AN2" s="75"/>
      <c r="AO2" s="75"/>
      <c r="AP2" s="75"/>
    </row>
    <row r="3" spans="1:42" s="2" customFormat="1" ht="16.95" customHeight="1">
      <c r="A3"/>
      <c r="B3" s="176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 s="375" t="s">
        <v>82</v>
      </c>
      <c r="Z3" s="375"/>
    </row>
    <row r="4" spans="1:42" s="2" customFormat="1" ht="10.199999999999999">
      <c r="A4" s="377" t="s">
        <v>26</v>
      </c>
      <c r="B4" s="378" t="s">
        <v>27</v>
      </c>
      <c r="C4" s="370" t="s">
        <v>19</v>
      </c>
      <c r="D4" s="371"/>
      <c r="E4" s="371"/>
      <c r="F4" s="371"/>
      <c r="G4" s="371"/>
      <c r="H4" s="371"/>
      <c r="I4" s="371"/>
      <c r="J4" s="372"/>
      <c r="K4" s="370" t="s">
        <v>14</v>
      </c>
      <c r="L4" s="371"/>
      <c r="M4" s="371"/>
      <c r="N4" s="371"/>
      <c r="O4" s="371"/>
      <c r="P4" s="371"/>
      <c r="Q4" s="371"/>
      <c r="R4" s="372"/>
      <c r="S4" s="370" t="s">
        <v>130</v>
      </c>
      <c r="T4" s="371"/>
      <c r="U4" s="371"/>
      <c r="V4" s="371"/>
      <c r="W4" s="371"/>
      <c r="X4" s="371"/>
      <c r="Y4" s="371"/>
      <c r="Z4" s="372"/>
    </row>
    <row r="5" spans="1:42" s="2" customFormat="1" ht="10.199999999999999">
      <c r="A5" s="377"/>
      <c r="B5" s="378"/>
      <c r="C5" s="387">
        <v>2022</v>
      </c>
      <c r="D5" s="387">
        <v>2023</v>
      </c>
      <c r="E5" s="376" t="s">
        <v>18</v>
      </c>
      <c r="F5" s="376"/>
      <c r="G5" s="376" t="s">
        <v>49</v>
      </c>
      <c r="H5" s="376"/>
      <c r="I5" s="376"/>
      <c r="J5" s="370"/>
      <c r="K5" s="387">
        <v>2022</v>
      </c>
      <c r="L5" s="387">
        <v>2023</v>
      </c>
      <c r="M5" s="376" t="s">
        <v>18</v>
      </c>
      <c r="N5" s="376"/>
      <c r="O5" s="376" t="s">
        <v>49</v>
      </c>
      <c r="P5" s="376"/>
      <c r="Q5" s="376"/>
      <c r="R5" s="370"/>
      <c r="S5" s="387">
        <v>2022</v>
      </c>
      <c r="T5" s="387">
        <v>2023</v>
      </c>
      <c r="U5" s="376" t="s">
        <v>18</v>
      </c>
      <c r="V5" s="376"/>
      <c r="W5" s="376" t="s">
        <v>49</v>
      </c>
      <c r="X5" s="376"/>
      <c r="Y5" s="376"/>
      <c r="Z5" s="376"/>
    </row>
    <row r="6" spans="1:42" s="2" customFormat="1" ht="10.199999999999999">
      <c r="A6" s="377"/>
      <c r="B6" s="378"/>
      <c r="C6" s="387"/>
      <c r="D6" s="387"/>
      <c r="E6" s="376"/>
      <c r="F6" s="376"/>
      <c r="G6" s="385">
        <v>2022</v>
      </c>
      <c r="H6" s="387">
        <v>2023</v>
      </c>
      <c r="I6" s="376" t="s">
        <v>18</v>
      </c>
      <c r="J6" s="370"/>
      <c r="K6" s="387"/>
      <c r="L6" s="387"/>
      <c r="M6" s="376"/>
      <c r="N6" s="376"/>
      <c r="O6" s="385">
        <v>2022</v>
      </c>
      <c r="P6" s="387">
        <v>2023</v>
      </c>
      <c r="Q6" s="376" t="s">
        <v>18</v>
      </c>
      <c r="R6" s="370"/>
      <c r="S6" s="387"/>
      <c r="T6" s="387"/>
      <c r="U6" s="376"/>
      <c r="V6" s="376"/>
      <c r="W6" s="385">
        <v>2022</v>
      </c>
      <c r="X6" s="387">
        <v>2023</v>
      </c>
      <c r="Y6" s="376" t="s">
        <v>18</v>
      </c>
      <c r="Z6" s="376"/>
    </row>
    <row r="7" spans="1:42" ht="18" customHeight="1">
      <c r="A7" s="377"/>
      <c r="B7" s="378"/>
      <c r="C7" s="387"/>
      <c r="D7" s="387"/>
      <c r="E7" s="80" t="s">
        <v>17</v>
      </c>
      <c r="F7" s="80" t="s">
        <v>16</v>
      </c>
      <c r="G7" s="386"/>
      <c r="H7" s="387"/>
      <c r="I7" s="79" t="s">
        <v>17</v>
      </c>
      <c r="J7" s="78" t="s">
        <v>16</v>
      </c>
      <c r="K7" s="387"/>
      <c r="L7" s="387"/>
      <c r="M7" s="80" t="s">
        <v>17</v>
      </c>
      <c r="N7" s="80" t="s">
        <v>16</v>
      </c>
      <c r="O7" s="386"/>
      <c r="P7" s="387"/>
      <c r="Q7" s="79" t="s">
        <v>17</v>
      </c>
      <c r="R7" s="78" t="s">
        <v>16</v>
      </c>
      <c r="S7" s="387"/>
      <c r="T7" s="387"/>
      <c r="U7" s="80" t="s">
        <v>17</v>
      </c>
      <c r="V7" s="80" t="s">
        <v>16</v>
      </c>
      <c r="W7" s="386"/>
      <c r="X7" s="387"/>
      <c r="Y7" s="79" t="s">
        <v>17</v>
      </c>
      <c r="Z7" s="80" t="s">
        <v>16</v>
      </c>
    </row>
    <row r="8" spans="1:42">
      <c r="A8" s="38" t="s">
        <v>28</v>
      </c>
      <c r="B8" s="39" t="s">
        <v>39</v>
      </c>
      <c r="C8" s="168">
        <v>33331</v>
      </c>
      <c r="D8" s="168">
        <v>37156.799999999996</v>
      </c>
      <c r="E8" s="168">
        <v>111.47820347424317</v>
      </c>
      <c r="F8" s="168">
        <v>3825.7999999999956</v>
      </c>
      <c r="G8" s="169">
        <v>26312.400000000001</v>
      </c>
      <c r="H8" s="169">
        <v>28542.1</v>
      </c>
      <c r="I8" s="168">
        <v>108.4739514449461</v>
      </c>
      <c r="J8" s="168">
        <v>2229.6999999999971</v>
      </c>
      <c r="K8" s="169">
        <v>12901.5</v>
      </c>
      <c r="L8" s="169">
        <v>15678.7</v>
      </c>
      <c r="M8" s="168">
        <v>121.52617912645817</v>
      </c>
      <c r="N8" s="168">
        <v>2777.2000000000007</v>
      </c>
      <c r="O8" s="169">
        <v>9322</v>
      </c>
      <c r="P8" s="169">
        <v>10201.5</v>
      </c>
      <c r="Q8" s="168">
        <v>109.43467067152972</v>
      </c>
      <c r="R8" s="168">
        <v>879.5</v>
      </c>
      <c r="S8" s="169">
        <v>1994.2999999999997</v>
      </c>
      <c r="T8" s="169">
        <v>1253.0999999999999</v>
      </c>
      <c r="U8" s="168">
        <v>62.834077119791409</v>
      </c>
      <c r="V8" s="168">
        <v>-741.19999999999982</v>
      </c>
      <c r="W8" s="169">
        <v>363.9</v>
      </c>
      <c r="X8" s="169">
        <v>7.7</v>
      </c>
      <c r="Y8" s="168"/>
      <c r="Z8" s="168">
        <v>-356.2</v>
      </c>
    </row>
    <row r="9" spans="1:42">
      <c r="A9" s="38" t="s">
        <v>29</v>
      </c>
      <c r="B9" s="40" t="s">
        <v>40</v>
      </c>
      <c r="C9" s="168">
        <v>1409.1</v>
      </c>
      <c r="D9" s="168">
        <v>1103.5</v>
      </c>
      <c r="E9" s="168">
        <v>78.312397984529142</v>
      </c>
      <c r="F9" s="168">
        <v>-305.59999999999991</v>
      </c>
      <c r="G9" s="169">
        <v>451</v>
      </c>
      <c r="H9" s="169">
        <v>458</v>
      </c>
      <c r="I9" s="168">
        <v>101.55210643015522</v>
      </c>
      <c r="J9" s="168">
        <v>7</v>
      </c>
      <c r="K9" s="169">
        <v>623.79999999999995</v>
      </c>
      <c r="L9" s="169">
        <v>567.29999999999995</v>
      </c>
      <c r="M9" s="168">
        <v>90.9426098108368</v>
      </c>
      <c r="N9" s="168">
        <v>-56.5</v>
      </c>
      <c r="O9" s="169">
        <v>62.5</v>
      </c>
      <c r="P9" s="169">
        <v>78.5</v>
      </c>
      <c r="Q9" s="168">
        <v>125.6</v>
      </c>
      <c r="R9" s="168">
        <v>16</v>
      </c>
      <c r="S9" s="169">
        <v>227.5</v>
      </c>
      <c r="T9" s="169">
        <v>6.6</v>
      </c>
      <c r="U9" s="168">
        <v>2.901098901098901</v>
      </c>
      <c r="V9" s="168">
        <v>-220.9</v>
      </c>
      <c r="W9" s="169">
        <v>1.1000000000000001</v>
      </c>
      <c r="X9" s="169">
        <v>0</v>
      </c>
      <c r="Y9" s="168"/>
      <c r="Z9" s="168">
        <v>-1.1000000000000001</v>
      </c>
    </row>
    <row r="10" spans="1:42">
      <c r="A10" s="38" t="s">
        <v>30</v>
      </c>
      <c r="B10" s="41" t="s">
        <v>41</v>
      </c>
      <c r="C10" s="168">
        <v>15839.6</v>
      </c>
      <c r="D10" s="168">
        <v>17759.400000000001</v>
      </c>
      <c r="E10" s="168">
        <v>112.12025556200915</v>
      </c>
      <c r="F10" s="168">
        <v>1919.8000000000011</v>
      </c>
      <c r="G10" s="169">
        <v>5318.8</v>
      </c>
      <c r="H10" s="169">
        <v>5464.7000000000007</v>
      </c>
      <c r="I10" s="168">
        <v>102.74309994735655</v>
      </c>
      <c r="J10" s="168">
        <v>145.90000000000055</v>
      </c>
      <c r="K10" s="169">
        <v>9702.1</v>
      </c>
      <c r="L10" s="169">
        <v>13027.2</v>
      </c>
      <c r="M10" s="168">
        <v>134.27196174024181</v>
      </c>
      <c r="N10" s="168">
        <v>3325.1000000000004</v>
      </c>
      <c r="O10" s="169">
        <v>2996.2</v>
      </c>
      <c r="P10" s="169">
        <v>3427.8</v>
      </c>
      <c r="Q10" s="168">
        <v>114.40491288966027</v>
      </c>
      <c r="R10" s="168">
        <v>431.60000000000036</v>
      </c>
      <c r="S10" s="169">
        <v>1859.5</v>
      </c>
      <c r="T10" s="169">
        <v>601.4</v>
      </c>
      <c r="U10" s="168">
        <v>32.342027426727618</v>
      </c>
      <c r="V10" s="168">
        <v>-1258.0999999999999</v>
      </c>
      <c r="W10" s="169">
        <v>305.89999999999998</v>
      </c>
      <c r="X10" s="169">
        <v>54.4</v>
      </c>
      <c r="Y10" s="168"/>
      <c r="Z10" s="168">
        <v>-251.49999999999997</v>
      </c>
    </row>
    <row r="11" spans="1:42">
      <c r="A11" s="38" t="s">
        <v>31</v>
      </c>
      <c r="B11" s="40" t="s">
        <v>123</v>
      </c>
      <c r="C11" s="168">
        <v>1910.8</v>
      </c>
      <c r="D11" s="168">
        <v>2082.5</v>
      </c>
      <c r="E11" s="168">
        <v>108.98576512455516</v>
      </c>
      <c r="F11" s="168">
        <v>171.70000000000005</v>
      </c>
      <c r="G11" s="169">
        <v>690.59999999999991</v>
      </c>
      <c r="H11" s="169">
        <v>774.7</v>
      </c>
      <c r="I11" s="168">
        <v>112.1778163915436</v>
      </c>
      <c r="J11" s="168">
        <v>84.100000000000136</v>
      </c>
      <c r="K11" s="169">
        <v>1736.1</v>
      </c>
      <c r="L11" s="169">
        <v>1915.9</v>
      </c>
      <c r="M11" s="168">
        <v>110.35654628189621</v>
      </c>
      <c r="N11" s="168">
        <v>179.80000000000018</v>
      </c>
      <c r="O11" s="169">
        <v>625.9</v>
      </c>
      <c r="P11" s="169">
        <v>717.6</v>
      </c>
      <c r="Q11" s="168">
        <v>114.65090270011184</v>
      </c>
      <c r="R11" s="168">
        <v>91.700000000000045</v>
      </c>
      <c r="S11" s="169">
        <v>17.399999999999999</v>
      </c>
      <c r="T11" s="169">
        <v>0</v>
      </c>
      <c r="U11" s="168"/>
      <c r="V11" s="168">
        <v>-17.399999999999999</v>
      </c>
      <c r="W11" s="169">
        <v>2.4</v>
      </c>
      <c r="X11" s="169">
        <v>0</v>
      </c>
      <c r="Y11" s="168"/>
      <c r="Z11" s="168">
        <v>-2.4</v>
      </c>
    </row>
    <row r="12" spans="1:42">
      <c r="A12" s="38" t="s">
        <v>32</v>
      </c>
      <c r="B12" s="40" t="s">
        <v>42</v>
      </c>
      <c r="C12" s="168">
        <v>5730.9000000000005</v>
      </c>
      <c r="D12" s="168">
        <v>5111.4000000000005</v>
      </c>
      <c r="E12" s="168">
        <v>89.1901795529498</v>
      </c>
      <c r="F12" s="168">
        <v>-619.5</v>
      </c>
      <c r="G12" s="169">
        <v>2658.2000000000003</v>
      </c>
      <c r="H12" s="169">
        <v>2984.4</v>
      </c>
      <c r="I12" s="168">
        <v>112.27146189150552</v>
      </c>
      <c r="J12" s="168">
        <v>326.19999999999982</v>
      </c>
      <c r="K12" s="169">
        <v>4440.6000000000004</v>
      </c>
      <c r="L12" s="169">
        <v>4968.8</v>
      </c>
      <c r="M12" s="168">
        <v>111.89478899247848</v>
      </c>
      <c r="N12" s="168">
        <v>528.19999999999982</v>
      </c>
      <c r="O12" s="169">
        <v>2638.8</v>
      </c>
      <c r="P12" s="169">
        <v>2984.4</v>
      </c>
      <c r="Q12" s="168">
        <v>113.09686221009549</v>
      </c>
      <c r="R12" s="168">
        <v>345.59999999999991</v>
      </c>
      <c r="S12" s="169">
        <v>1219.1999999999998</v>
      </c>
      <c r="T12" s="169">
        <v>54.6</v>
      </c>
      <c r="U12" s="168">
        <v>4.4783464566929148</v>
      </c>
      <c r="V12" s="168">
        <v>-1164.5999999999999</v>
      </c>
      <c r="W12" s="169">
        <v>19.400000000000002</v>
      </c>
      <c r="X12" s="169">
        <v>0</v>
      </c>
      <c r="Y12" s="168"/>
      <c r="Z12" s="168">
        <v>-19.400000000000002</v>
      </c>
    </row>
    <row r="13" spans="1:42" ht="36">
      <c r="A13" s="38" t="s">
        <v>33</v>
      </c>
      <c r="B13" s="40" t="s">
        <v>43</v>
      </c>
      <c r="C13" s="168">
        <v>690.1</v>
      </c>
      <c r="D13" s="168">
        <v>660.1</v>
      </c>
      <c r="E13" s="168">
        <v>95.652803941457762</v>
      </c>
      <c r="F13" s="168">
        <v>-30</v>
      </c>
      <c r="G13" s="169">
        <v>0</v>
      </c>
      <c r="H13" s="169">
        <v>0</v>
      </c>
      <c r="I13" s="168"/>
      <c r="J13" s="168"/>
      <c r="K13" s="169">
        <v>627.5</v>
      </c>
      <c r="L13" s="169">
        <v>389</v>
      </c>
      <c r="M13" s="168">
        <v>61.992031872509955</v>
      </c>
      <c r="N13" s="168">
        <v>-238.5</v>
      </c>
      <c r="O13" s="169">
        <v>0</v>
      </c>
      <c r="P13" s="169">
        <v>0</v>
      </c>
      <c r="Q13" s="168"/>
      <c r="R13" s="168"/>
      <c r="S13" s="169">
        <v>62.6</v>
      </c>
      <c r="T13" s="169">
        <v>271.10000000000002</v>
      </c>
      <c r="U13" s="168"/>
      <c r="V13" s="168">
        <v>208.50000000000003</v>
      </c>
      <c r="W13" s="169">
        <v>0</v>
      </c>
      <c r="X13" s="169">
        <v>0</v>
      </c>
      <c r="Y13" s="168"/>
      <c r="Z13" s="168">
        <v>0</v>
      </c>
    </row>
    <row r="14" spans="1:42" ht="24">
      <c r="A14" s="38" t="s">
        <v>34</v>
      </c>
      <c r="B14" s="40" t="s">
        <v>44</v>
      </c>
      <c r="C14" s="168">
        <v>6324</v>
      </c>
      <c r="D14" s="168">
        <v>2774.7</v>
      </c>
      <c r="E14" s="168">
        <v>43.875711574952561</v>
      </c>
      <c r="F14" s="168">
        <v>-3549.3</v>
      </c>
      <c r="G14" s="169">
        <v>0</v>
      </c>
      <c r="H14" s="169">
        <v>0</v>
      </c>
      <c r="I14" s="168"/>
      <c r="J14" s="168"/>
      <c r="K14" s="169">
        <v>2638.4</v>
      </c>
      <c r="L14" s="169">
        <v>2664.5</v>
      </c>
      <c r="M14" s="168">
        <v>100.98923590054578</v>
      </c>
      <c r="N14" s="168">
        <v>26.099999999999909</v>
      </c>
      <c r="O14" s="169">
        <v>0</v>
      </c>
      <c r="P14" s="169">
        <v>0</v>
      </c>
      <c r="Q14" s="168"/>
      <c r="R14" s="168"/>
      <c r="S14" s="169">
        <v>3685.6000000000004</v>
      </c>
      <c r="T14" s="169">
        <v>110.2</v>
      </c>
      <c r="U14" s="168">
        <v>2.9900151942695898</v>
      </c>
      <c r="V14" s="168">
        <v>-3575.4000000000005</v>
      </c>
      <c r="W14" s="169">
        <v>0</v>
      </c>
      <c r="X14" s="169">
        <v>0</v>
      </c>
      <c r="Y14" s="168"/>
      <c r="Z14" s="168"/>
    </row>
    <row r="15" spans="1:42">
      <c r="A15" s="38" t="s">
        <v>35</v>
      </c>
      <c r="B15" s="40" t="s">
        <v>45</v>
      </c>
      <c r="C15" s="168">
        <v>5967.9000000000005</v>
      </c>
      <c r="D15" s="168">
        <v>6698.5</v>
      </c>
      <c r="E15" s="168">
        <v>112.24216223462189</v>
      </c>
      <c r="F15" s="168">
        <v>730.59999999999945</v>
      </c>
      <c r="G15" s="169">
        <v>828.5</v>
      </c>
      <c r="H15" s="169">
        <v>935.7</v>
      </c>
      <c r="I15" s="168">
        <v>112.93904646952325</v>
      </c>
      <c r="J15" s="168">
        <v>107.20000000000005</v>
      </c>
      <c r="K15" s="169">
        <v>5396.5</v>
      </c>
      <c r="L15" s="169">
        <v>6029.3</v>
      </c>
      <c r="M15" s="168">
        <v>111.72611878069118</v>
      </c>
      <c r="N15" s="168">
        <v>632.80000000000018</v>
      </c>
      <c r="O15" s="169">
        <v>828.5</v>
      </c>
      <c r="P15" s="169">
        <v>935.7</v>
      </c>
      <c r="Q15" s="168">
        <v>112.93904646952325</v>
      </c>
      <c r="R15" s="168">
        <v>107.20000000000005</v>
      </c>
      <c r="S15" s="169">
        <v>565.1</v>
      </c>
      <c r="T15" s="169">
        <v>659</v>
      </c>
      <c r="U15" s="168">
        <v>116.61652804813308</v>
      </c>
      <c r="V15" s="168">
        <v>93.899999999999977</v>
      </c>
      <c r="W15" s="169">
        <v>0</v>
      </c>
      <c r="X15" s="169">
        <v>0</v>
      </c>
      <c r="Y15" s="168"/>
      <c r="Z15" s="168"/>
    </row>
    <row r="16" spans="1:42" ht="14.25" customHeight="1">
      <c r="A16" s="38" t="s">
        <v>36</v>
      </c>
      <c r="B16" s="40" t="s">
        <v>46</v>
      </c>
      <c r="C16" s="168">
        <v>714.7</v>
      </c>
      <c r="D16" s="168">
        <v>1059.0999999999999</v>
      </c>
      <c r="E16" s="168">
        <v>148.18805093046029</v>
      </c>
      <c r="F16" s="168">
        <v>344.39999999999986</v>
      </c>
      <c r="G16" s="169">
        <v>194.3</v>
      </c>
      <c r="H16" s="169">
        <v>342.5</v>
      </c>
      <c r="I16" s="168">
        <v>176.27380339680906</v>
      </c>
      <c r="J16" s="168">
        <v>148.19999999999999</v>
      </c>
      <c r="K16" s="169">
        <v>142</v>
      </c>
      <c r="L16" s="169">
        <v>354.3</v>
      </c>
      <c r="M16" s="168" t="s">
        <v>357</v>
      </c>
      <c r="N16" s="168">
        <v>212.3</v>
      </c>
      <c r="O16" s="169">
        <v>0</v>
      </c>
      <c r="P16" s="169">
        <v>105.6</v>
      </c>
      <c r="Q16" s="168"/>
      <c r="R16" s="168">
        <v>105.6</v>
      </c>
      <c r="S16" s="169">
        <v>0</v>
      </c>
      <c r="T16" s="169">
        <v>90</v>
      </c>
      <c r="U16" s="168"/>
      <c r="V16" s="168">
        <v>90</v>
      </c>
      <c r="W16" s="169">
        <v>0</v>
      </c>
      <c r="X16" s="169">
        <v>0</v>
      </c>
      <c r="Y16" s="168"/>
      <c r="Z16" s="168"/>
    </row>
    <row r="17" spans="1:26" ht="12" customHeight="1">
      <c r="A17" s="38" t="s">
        <v>37</v>
      </c>
      <c r="B17" s="41" t="s">
        <v>47</v>
      </c>
      <c r="C17" s="168">
        <v>156.5</v>
      </c>
      <c r="D17" s="168">
        <v>89</v>
      </c>
      <c r="E17" s="168">
        <v>56.869009584664532</v>
      </c>
      <c r="F17" s="168">
        <v>-67.5</v>
      </c>
      <c r="G17" s="169">
        <v>0</v>
      </c>
      <c r="H17" s="169">
        <v>0</v>
      </c>
      <c r="I17" s="168"/>
      <c r="J17" s="168"/>
      <c r="K17" s="169">
        <v>109</v>
      </c>
      <c r="L17" s="169">
        <v>89</v>
      </c>
      <c r="M17" s="168">
        <v>81.651376146788991</v>
      </c>
      <c r="N17" s="168">
        <v>-20</v>
      </c>
      <c r="O17" s="169">
        <v>0</v>
      </c>
      <c r="P17" s="169">
        <v>0</v>
      </c>
      <c r="Q17" s="168"/>
      <c r="R17" s="168"/>
      <c r="S17" s="169">
        <v>47.5</v>
      </c>
      <c r="T17" s="169">
        <v>0</v>
      </c>
      <c r="U17" s="168"/>
      <c r="V17" s="168">
        <v>-47.5</v>
      </c>
      <c r="W17" s="169">
        <v>0</v>
      </c>
      <c r="X17" s="169">
        <v>0</v>
      </c>
      <c r="Y17" s="168"/>
      <c r="Z17" s="168"/>
    </row>
    <row r="18" spans="1:26" s="81" customFormat="1" ht="24">
      <c r="A18" s="38" t="s">
        <v>38</v>
      </c>
      <c r="B18" s="40" t="s">
        <v>48</v>
      </c>
      <c r="C18" s="168">
        <v>8878.8000000000011</v>
      </c>
      <c r="D18" s="168">
        <v>9824.6</v>
      </c>
      <c r="E18" s="168">
        <v>110.6523404063612</v>
      </c>
      <c r="F18" s="168">
        <v>945.79999999999927</v>
      </c>
      <c r="G18" s="169">
        <v>5392.4</v>
      </c>
      <c r="H18" s="169">
        <v>5158.2</v>
      </c>
      <c r="I18" s="168">
        <v>95.656850382019144</v>
      </c>
      <c r="J18" s="168">
        <v>-234.19999999999982</v>
      </c>
      <c r="K18" s="169">
        <v>7197</v>
      </c>
      <c r="L18" s="169">
        <v>8242.6</v>
      </c>
      <c r="M18" s="168">
        <v>114.52827567041824</v>
      </c>
      <c r="N18" s="168">
        <v>1045.6000000000004</v>
      </c>
      <c r="O18" s="169">
        <v>3945.6</v>
      </c>
      <c r="P18" s="169">
        <v>3808.6</v>
      </c>
      <c r="Q18" s="168">
        <v>96.527777777777786</v>
      </c>
      <c r="R18" s="168">
        <v>-137</v>
      </c>
      <c r="S18" s="169">
        <v>32.1</v>
      </c>
      <c r="T18" s="169">
        <v>0</v>
      </c>
      <c r="U18" s="168"/>
      <c r="V18" s="168">
        <v>-32.1</v>
      </c>
      <c r="W18" s="169">
        <v>0</v>
      </c>
      <c r="X18" s="169">
        <v>0</v>
      </c>
      <c r="Y18" s="168"/>
      <c r="Z18" s="168"/>
    </row>
    <row r="19" spans="1:26">
      <c r="A19" s="170"/>
      <c r="B19" s="177" t="s">
        <v>1</v>
      </c>
      <c r="C19" s="171">
        <v>80953.399999999994</v>
      </c>
      <c r="D19" s="171">
        <v>84319.6</v>
      </c>
      <c r="E19" s="171">
        <v>104.15819471449008</v>
      </c>
      <c r="F19" s="171">
        <v>3366.1999999999944</v>
      </c>
      <c r="G19" s="171">
        <v>41846.200000000004</v>
      </c>
      <c r="H19" s="171">
        <v>44660.299999999996</v>
      </c>
      <c r="I19" s="171">
        <v>106.72486390640007</v>
      </c>
      <c r="J19" s="171">
        <v>2814.0999999999976</v>
      </c>
      <c r="K19" s="171">
        <v>45514.5</v>
      </c>
      <c r="L19" s="171">
        <v>53926.600000000006</v>
      </c>
      <c r="M19" s="171">
        <v>118.48224192290371</v>
      </c>
      <c r="N19" s="171">
        <v>8412.1000000000022</v>
      </c>
      <c r="O19" s="171">
        <v>20419.5</v>
      </c>
      <c r="P19" s="171">
        <v>22259.699999999997</v>
      </c>
      <c r="Q19" s="171">
        <v>109.01197384852712</v>
      </c>
      <c r="R19" s="171">
        <v>1840.2000000000003</v>
      </c>
      <c r="S19" s="171">
        <v>9710.8000000000011</v>
      </c>
      <c r="T19" s="171">
        <v>3045.9999999999995</v>
      </c>
      <c r="U19" s="171">
        <v>31.367137619969508</v>
      </c>
      <c r="V19" s="171">
        <v>-6664.8000000000011</v>
      </c>
      <c r="W19" s="171">
        <v>692.69999999999993</v>
      </c>
      <c r="X19" s="171">
        <v>62.1</v>
      </c>
      <c r="Y19" s="171">
        <v>8.964919878735385</v>
      </c>
      <c r="Z19" s="171">
        <v>-630.59999999999991</v>
      </c>
    </row>
    <row r="20" spans="1:26">
      <c r="V20" s="172"/>
    </row>
    <row r="21" spans="1:26" ht="21.75" customHeight="1">
      <c r="A21" s="377" t="s">
        <v>26</v>
      </c>
      <c r="B21" s="378" t="s">
        <v>27</v>
      </c>
      <c r="C21" s="379" t="s">
        <v>358</v>
      </c>
      <c r="D21" s="380"/>
      <c r="E21" s="380"/>
      <c r="F21" s="380"/>
      <c r="G21" s="380"/>
      <c r="H21" s="380"/>
      <c r="I21" s="380"/>
      <c r="J21" s="381"/>
      <c r="K21" s="382" t="s">
        <v>131</v>
      </c>
      <c r="L21" s="383"/>
      <c r="M21" s="383"/>
      <c r="N21" s="383"/>
      <c r="O21" s="383"/>
      <c r="P21" s="383"/>
      <c r="Q21" s="383"/>
      <c r="R21" s="384"/>
    </row>
    <row r="22" spans="1:26">
      <c r="A22" s="377"/>
      <c r="B22" s="378"/>
      <c r="C22" s="363">
        <v>2022</v>
      </c>
      <c r="D22" s="363">
        <v>2023</v>
      </c>
      <c r="E22" s="366" t="s">
        <v>18</v>
      </c>
      <c r="F22" s="367"/>
      <c r="G22" s="370" t="s">
        <v>49</v>
      </c>
      <c r="H22" s="371"/>
      <c r="I22" s="371"/>
      <c r="J22" s="372"/>
      <c r="K22" s="363">
        <v>2022</v>
      </c>
      <c r="L22" s="363">
        <v>2023</v>
      </c>
      <c r="M22" s="366" t="s">
        <v>18</v>
      </c>
      <c r="N22" s="367"/>
      <c r="O22" s="370" t="s">
        <v>49</v>
      </c>
      <c r="P22" s="371"/>
      <c r="Q22" s="371"/>
      <c r="R22" s="372"/>
    </row>
    <row r="23" spans="1:26">
      <c r="A23" s="377"/>
      <c r="B23" s="378"/>
      <c r="C23" s="364"/>
      <c r="D23" s="364"/>
      <c r="E23" s="368"/>
      <c r="F23" s="369"/>
      <c r="G23" s="363">
        <v>2022</v>
      </c>
      <c r="H23" s="363">
        <v>2023</v>
      </c>
      <c r="I23" s="370" t="s">
        <v>18</v>
      </c>
      <c r="J23" s="372"/>
      <c r="K23" s="364"/>
      <c r="L23" s="364"/>
      <c r="M23" s="368"/>
      <c r="N23" s="369"/>
      <c r="O23" s="363">
        <v>2022</v>
      </c>
      <c r="P23" s="363">
        <v>2023</v>
      </c>
      <c r="Q23" s="370" t="s">
        <v>18</v>
      </c>
      <c r="R23" s="372"/>
    </row>
    <row r="24" spans="1:26">
      <c r="A24" s="377"/>
      <c r="B24" s="378"/>
      <c r="C24" s="365"/>
      <c r="D24" s="365"/>
      <c r="E24" s="80" t="s">
        <v>17</v>
      </c>
      <c r="F24" s="80" t="s">
        <v>16</v>
      </c>
      <c r="G24" s="365"/>
      <c r="H24" s="365"/>
      <c r="I24" s="79" t="s">
        <v>17</v>
      </c>
      <c r="J24" s="78" t="s">
        <v>16</v>
      </c>
      <c r="K24" s="365"/>
      <c r="L24" s="365"/>
      <c r="M24" s="80" t="s">
        <v>17</v>
      </c>
      <c r="N24" s="80" t="s">
        <v>16</v>
      </c>
      <c r="O24" s="365"/>
      <c r="P24" s="365"/>
      <c r="Q24" s="79" t="s">
        <v>17</v>
      </c>
      <c r="R24" s="80" t="s">
        <v>16</v>
      </c>
      <c r="Z24" s="33"/>
    </row>
    <row r="25" spans="1:26">
      <c r="A25" s="38" t="s">
        <v>28</v>
      </c>
      <c r="B25" s="42" t="s">
        <v>39</v>
      </c>
      <c r="C25" s="169">
        <v>17516.5</v>
      </c>
      <c r="D25" s="169">
        <v>19028.3</v>
      </c>
      <c r="E25" s="168">
        <v>108.63071960722748</v>
      </c>
      <c r="F25" s="168">
        <v>1511.7999999999993</v>
      </c>
      <c r="G25" s="169">
        <v>16577</v>
      </c>
      <c r="H25" s="169">
        <v>18298.3</v>
      </c>
      <c r="I25" s="168">
        <v>110.38366411292755</v>
      </c>
      <c r="J25" s="168">
        <v>1721.2999999999993</v>
      </c>
      <c r="K25" s="169">
        <v>918.7</v>
      </c>
      <c r="L25" s="169">
        <v>1196.7</v>
      </c>
      <c r="M25" s="168">
        <v>130.26015021225646</v>
      </c>
      <c r="N25" s="168">
        <v>278</v>
      </c>
      <c r="O25" s="169">
        <v>49.5</v>
      </c>
      <c r="P25" s="169">
        <v>34.6</v>
      </c>
      <c r="Q25" s="168">
        <v>69.89898989898991</v>
      </c>
      <c r="R25" s="168">
        <v>-14.899999999999999</v>
      </c>
    </row>
    <row r="26" spans="1:26" ht="15.75" customHeight="1">
      <c r="A26" s="38" t="s">
        <v>29</v>
      </c>
      <c r="B26" s="40" t="s">
        <v>40</v>
      </c>
      <c r="C26" s="169">
        <v>546</v>
      </c>
      <c r="D26" s="169">
        <v>506.6</v>
      </c>
      <c r="E26" s="168">
        <v>92.783882783882788</v>
      </c>
      <c r="F26" s="168">
        <v>-39.399999999999977</v>
      </c>
      <c r="G26" s="169">
        <v>379.9</v>
      </c>
      <c r="H26" s="169">
        <v>375.1</v>
      </c>
      <c r="I26" s="168">
        <v>98.736509607791533</v>
      </c>
      <c r="J26" s="168">
        <v>-4.7999999999999545</v>
      </c>
      <c r="K26" s="169">
        <v>11.8</v>
      </c>
      <c r="L26" s="169">
        <v>23</v>
      </c>
      <c r="M26" s="168">
        <v>194.91525423728814</v>
      </c>
      <c r="N26" s="168">
        <v>11.2</v>
      </c>
      <c r="O26" s="169">
        <v>7.5</v>
      </c>
      <c r="P26" s="169">
        <v>4.4000000000000004</v>
      </c>
      <c r="Q26" s="168">
        <v>58.666666666666664</v>
      </c>
      <c r="R26" s="168">
        <v>-3.0999999999999996</v>
      </c>
    </row>
    <row r="27" spans="1:26">
      <c r="A27" s="38" t="s">
        <v>30</v>
      </c>
      <c r="B27" s="40" t="s">
        <v>41</v>
      </c>
      <c r="C27" s="169">
        <v>3464.4</v>
      </c>
      <c r="D27" s="169">
        <v>3205.4</v>
      </c>
      <c r="E27" s="168">
        <v>92.523957972520492</v>
      </c>
      <c r="F27" s="168">
        <v>-259</v>
      </c>
      <c r="G27" s="169">
        <v>1576.9</v>
      </c>
      <c r="H27" s="169">
        <v>1524.9</v>
      </c>
      <c r="I27" s="168">
        <v>96.702390766694151</v>
      </c>
      <c r="J27" s="168">
        <v>-52</v>
      </c>
      <c r="K27" s="169">
        <v>813.6</v>
      </c>
      <c r="L27" s="169">
        <v>925.40000000000009</v>
      </c>
      <c r="M27" s="168">
        <v>113.74139626352016</v>
      </c>
      <c r="N27" s="168">
        <v>111.80000000000007</v>
      </c>
      <c r="O27" s="169">
        <v>439.8</v>
      </c>
      <c r="P27" s="169">
        <v>457.6</v>
      </c>
      <c r="Q27" s="168">
        <v>104.04729422464757</v>
      </c>
      <c r="R27" s="168">
        <v>17.800000000000011</v>
      </c>
    </row>
    <row r="28" spans="1:26">
      <c r="A28" s="38" t="s">
        <v>31</v>
      </c>
      <c r="B28" s="40" t="s">
        <v>123</v>
      </c>
      <c r="C28" s="169">
        <v>54.1</v>
      </c>
      <c r="D28" s="169">
        <v>57.9</v>
      </c>
      <c r="E28" s="168">
        <v>107.02402957486137</v>
      </c>
      <c r="F28" s="168">
        <v>3.7999999999999972</v>
      </c>
      <c r="G28" s="169">
        <v>53.3</v>
      </c>
      <c r="H28" s="169">
        <v>57.1</v>
      </c>
      <c r="I28" s="168">
        <v>107.12945590994372</v>
      </c>
      <c r="J28" s="168">
        <v>3.8000000000000043</v>
      </c>
      <c r="K28" s="169">
        <v>103.2</v>
      </c>
      <c r="L28" s="169">
        <v>108.69999999999999</v>
      </c>
      <c r="M28" s="168">
        <v>105.32945736434107</v>
      </c>
      <c r="N28" s="168">
        <v>5.4999999999999858</v>
      </c>
      <c r="O28" s="169">
        <v>9</v>
      </c>
      <c r="P28" s="169">
        <v>0</v>
      </c>
      <c r="Q28" s="168"/>
      <c r="R28" s="168">
        <v>-9</v>
      </c>
    </row>
    <row r="29" spans="1:26">
      <c r="A29" s="38" t="s">
        <v>32</v>
      </c>
      <c r="B29" s="40" t="s">
        <v>42</v>
      </c>
      <c r="C29" s="169">
        <v>0</v>
      </c>
      <c r="D29" s="169">
        <v>0</v>
      </c>
      <c r="E29" s="168"/>
      <c r="F29" s="168"/>
      <c r="G29" s="169">
        <v>0</v>
      </c>
      <c r="H29" s="169">
        <v>0</v>
      </c>
      <c r="I29" s="168"/>
      <c r="J29" s="168"/>
      <c r="K29" s="169">
        <v>71.099999999999994</v>
      </c>
      <c r="L29" s="169">
        <v>88</v>
      </c>
      <c r="M29" s="168">
        <v>123.76933895921238</v>
      </c>
      <c r="N29" s="168">
        <v>16.900000000000006</v>
      </c>
      <c r="O29" s="169">
        <v>0</v>
      </c>
      <c r="P29" s="169">
        <v>0</v>
      </c>
      <c r="Q29" s="168"/>
      <c r="R29" s="168"/>
      <c r="X29" s="173" t="s">
        <v>109</v>
      </c>
    </row>
    <row r="30" spans="1:26" ht="36">
      <c r="A30" s="38" t="s">
        <v>33</v>
      </c>
      <c r="B30" s="40" t="s">
        <v>43</v>
      </c>
      <c r="C30" s="169">
        <v>0</v>
      </c>
      <c r="D30" s="169">
        <v>0</v>
      </c>
      <c r="E30" s="168"/>
      <c r="F30" s="168"/>
      <c r="G30" s="169">
        <v>0</v>
      </c>
      <c r="H30" s="169">
        <v>0</v>
      </c>
      <c r="I30" s="168"/>
      <c r="J30" s="168"/>
      <c r="K30" s="169">
        <v>0</v>
      </c>
      <c r="L30" s="169">
        <v>0</v>
      </c>
      <c r="M30" s="168"/>
      <c r="N30" s="168"/>
      <c r="O30" s="169">
        <v>0</v>
      </c>
      <c r="P30" s="169">
        <v>0</v>
      </c>
      <c r="Q30" s="168"/>
      <c r="R30" s="168"/>
    </row>
    <row r="31" spans="1:26" ht="24">
      <c r="A31" s="38" t="s">
        <v>34</v>
      </c>
      <c r="B31" s="40" t="s">
        <v>44</v>
      </c>
      <c r="C31" s="169">
        <v>0</v>
      </c>
      <c r="D31" s="169">
        <v>0</v>
      </c>
      <c r="E31" s="168"/>
      <c r="F31" s="168"/>
      <c r="G31" s="169">
        <v>0</v>
      </c>
      <c r="H31" s="169">
        <v>0</v>
      </c>
      <c r="I31" s="168"/>
      <c r="J31" s="168"/>
      <c r="K31" s="169">
        <v>0</v>
      </c>
      <c r="L31" s="169">
        <v>0</v>
      </c>
      <c r="M31" s="168"/>
      <c r="N31" s="168"/>
      <c r="O31" s="169">
        <v>0</v>
      </c>
      <c r="P31" s="169">
        <v>0</v>
      </c>
      <c r="Q31" s="168"/>
      <c r="R31" s="168"/>
    </row>
    <row r="32" spans="1:26">
      <c r="A32" s="38" t="s">
        <v>35</v>
      </c>
      <c r="B32" s="40" t="s">
        <v>45</v>
      </c>
      <c r="C32" s="169">
        <v>0</v>
      </c>
      <c r="D32" s="169">
        <v>0</v>
      </c>
      <c r="E32" s="168"/>
      <c r="F32" s="168"/>
      <c r="G32" s="169">
        <v>0</v>
      </c>
      <c r="H32" s="169">
        <v>0</v>
      </c>
      <c r="I32" s="168"/>
      <c r="J32" s="168"/>
      <c r="K32" s="169">
        <v>6.3</v>
      </c>
      <c r="L32" s="169">
        <v>10.199999999999999</v>
      </c>
      <c r="M32" s="168">
        <v>161.9047619047619</v>
      </c>
      <c r="N32" s="168">
        <v>3.8999999999999995</v>
      </c>
      <c r="O32" s="169">
        <v>0</v>
      </c>
      <c r="P32" s="169">
        <v>0</v>
      </c>
      <c r="Q32" s="168"/>
      <c r="R32" s="168"/>
    </row>
    <row r="33" spans="1:26" ht="24">
      <c r="A33" s="38" t="s">
        <v>36</v>
      </c>
      <c r="B33" s="40" t="s">
        <v>46</v>
      </c>
      <c r="C33" s="169">
        <v>572.70000000000005</v>
      </c>
      <c r="D33" s="169">
        <v>614.79999999999995</v>
      </c>
      <c r="E33" s="168">
        <v>107.35114370525578</v>
      </c>
      <c r="F33" s="168">
        <v>42.099999999999909</v>
      </c>
      <c r="G33" s="169">
        <v>194.3</v>
      </c>
      <c r="H33" s="169">
        <v>236.9</v>
      </c>
      <c r="I33" s="168">
        <v>121.92485846628924</v>
      </c>
      <c r="J33" s="168">
        <v>42.599999999999994</v>
      </c>
      <c r="K33" s="169">
        <v>0</v>
      </c>
      <c r="L33" s="169">
        <v>0</v>
      </c>
      <c r="M33" s="168"/>
      <c r="N33" s="168"/>
      <c r="O33" s="169">
        <v>0</v>
      </c>
      <c r="P33" s="169">
        <v>0</v>
      </c>
      <c r="Q33" s="168"/>
      <c r="R33" s="168"/>
    </row>
    <row r="34" spans="1:26" s="81" customFormat="1" ht="14.25" customHeight="1">
      <c r="A34" s="38" t="s">
        <v>37</v>
      </c>
      <c r="B34" s="40" t="s">
        <v>47</v>
      </c>
      <c r="C34" s="169">
        <v>0</v>
      </c>
      <c r="D34" s="169">
        <v>0</v>
      </c>
      <c r="E34" s="168"/>
      <c r="F34" s="168"/>
      <c r="G34" s="169">
        <v>0</v>
      </c>
      <c r="H34" s="169">
        <v>0</v>
      </c>
      <c r="I34" s="168"/>
      <c r="J34" s="168"/>
      <c r="K34" s="169">
        <v>0</v>
      </c>
      <c r="L34" s="169">
        <v>0</v>
      </c>
      <c r="M34" s="168"/>
      <c r="N34" s="168"/>
      <c r="O34" s="169">
        <v>0</v>
      </c>
      <c r="P34" s="169">
        <v>0</v>
      </c>
      <c r="Q34" s="168"/>
      <c r="R34" s="168"/>
      <c r="S34"/>
      <c r="T34"/>
      <c r="U34"/>
      <c r="V34"/>
      <c r="W34"/>
      <c r="X34"/>
      <c r="Y34"/>
      <c r="Z34"/>
    </row>
    <row r="35" spans="1:26" ht="24">
      <c r="A35" s="38" t="s">
        <v>38</v>
      </c>
      <c r="B35" s="40" t="s">
        <v>48</v>
      </c>
      <c r="C35" s="169">
        <v>1590</v>
      </c>
      <c r="D35" s="169">
        <v>1498.4</v>
      </c>
      <c r="E35" s="168">
        <v>94.23899371069183</v>
      </c>
      <c r="F35" s="168">
        <v>-91.599999999999909</v>
      </c>
      <c r="G35" s="169">
        <v>1446.8</v>
      </c>
      <c r="H35" s="169">
        <v>1349.6</v>
      </c>
      <c r="I35" s="168">
        <v>93.281725186618743</v>
      </c>
      <c r="J35" s="168">
        <v>-97.200000000000045</v>
      </c>
      <c r="K35" s="169">
        <v>59.7</v>
      </c>
      <c r="L35" s="169">
        <v>83.6</v>
      </c>
      <c r="M35" s="168">
        <v>140.03350083752093</v>
      </c>
      <c r="N35" s="168">
        <v>23.899999999999991</v>
      </c>
      <c r="O35" s="169">
        <v>0</v>
      </c>
      <c r="P35" s="169">
        <v>0</v>
      </c>
      <c r="Q35" s="168"/>
      <c r="R35" s="168"/>
    </row>
    <row r="36" spans="1:26">
      <c r="A36" s="170"/>
      <c r="B36" s="177" t="s">
        <v>1</v>
      </c>
      <c r="C36" s="171">
        <v>23743.7</v>
      </c>
      <c r="D36" s="171">
        <v>24911.4</v>
      </c>
      <c r="E36" s="171">
        <v>104.91793612621454</v>
      </c>
      <c r="F36" s="171">
        <v>1167.6999999999991</v>
      </c>
      <c r="G36" s="171">
        <v>20228.2</v>
      </c>
      <c r="H36" s="171">
        <v>21841.899999999998</v>
      </c>
      <c r="I36" s="171">
        <v>107.97747698757179</v>
      </c>
      <c r="J36" s="171">
        <v>1613.6999999999991</v>
      </c>
      <c r="K36" s="171">
        <v>1984.3999999999999</v>
      </c>
      <c r="L36" s="171">
        <v>2435.6</v>
      </c>
      <c r="M36" s="171">
        <v>122.73735134045556</v>
      </c>
      <c r="N36" s="171">
        <v>451.20000000000005</v>
      </c>
      <c r="O36" s="171">
        <v>505.8</v>
      </c>
      <c r="P36" s="171">
        <v>496.6</v>
      </c>
      <c r="Q36" s="171">
        <v>98.181099248714915</v>
      </c>
      <c r="R36" s="171">
        <v>-9.1999999999999886</v>
      </c>
      <c r="S36" s="174"/>
      <c r="T36" s="174"/>
      <c r="U36" s="174"/>
      <c r="V36" s="174"/>
      <c r="W36" s="174"/>
      <c r="X36" s="174"/>
      <c r="Y36" s="174"/>
      <c r="Z36" s="174"/>
    </row>
    <row r="37" spans="1:26">
      <c r="F37" s="172"/>
      <c r="J37" s="172"/>
      <c r="N37" s="172"/>
      <c r="R37" s="172"/>
    </row>
  </sheetData>
  <mergeCells count="48">
    <mergeCell ref="AC2:AD2"/>
    <mergeCell ref="G5:J5"/>
    <mergeCell ref="E5:F6"/>
    <mergeCell ref="K5:K7"/>
    <mergeCell ref="L5:L7"/>
    <mergeCell ref="M5:N6"/>
    <mergeCell ref="O5:R5"/>
    <mergeCell ref="S5:S7"/>
    <mergeCell ref="T5:T7"/>
    <mergeCell ref="A4:A7"/>
    <mergeCell ref="B4:B7"/>
    <mergeCell ref="C4:J4"/>
    <mergeCell ref="K4:R4"/>
    <mergeCell ref="S4:Z4"/>
    <mergeCell ref="C5:C7"/>
    <mergeCell ref="D5:D7"/>
    <mergeCell ref="P6:P7"/>
    <mergeCell ref="Q6:R6"/>
    <mergeCell ref="W6:W7"/>
    <mergeCell ref="X6:X7"/>
    <mergeCell ref="H6:H7"/>
    <mergeCell ref="I6:J6"/>
    <mergeCell ref="O6:O7"/>
    <mergeCell ref="C1:V1"/>
    <mergeCell ref="X1:Z1"/>
    <mergeCell ref="Y3:Z3"/>
    <mergeCell ref="Y6:Z6"/>
    <mergeCell ref="A21:A24"/>
    <mergeCell ref="B21:B24"/>
    <mergeCell ref="C21:J21"/>
    <mergeCell ref="K21:R21"/>
    <mergeCell ref="C22:C24"/>
    <mergeCell ref="D22:D24"/>
    <mergeCell ref="E22:F23"/>
    <mergeCell ref="G22:J22"/>
    <mergeCell ref="K22:K24"/>
    <mergeCell ref="U5:V6"/>
    <mergeCell ref="W5:Z5"/>
    <mergeCell ref="G6:G7"/>
    <mergeCell ref="L22:L24"/>
    <mergeCell ref="M22:N23"/>
    <mergeCell ref="O22:R22"/>
    <mergeCell ref="G23:G24"/>
    <mergeCell ref="H23:H24"/>
    <mergeCell ref="I23:J23"/>
    <mergeCell ref="O23:O24"/>
    <mergeCell ref="P23:P24"/>
    <mergeCell ref="Q23:R23"/>
  </mergeCells>
  <pageMargins left="0" right="0" top="0.59055118110236227" bottom="0" header="0.31496062992125984" footer="0.31496062992125984"/>
  <pageSetup paperSize="9" scale="82" orientation="landscape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5</vt:i4>
      </vt:variant>
      <vt:variant>
        <vt:lpstr>Įvardinti diapazonai</vt:lpstr>
      </vt:variant>
      <vt:variant>
        <vt:i4>8</vt:i4>
      </vt:variant>
    </vt:vector>
  </HeadingPairs>
  <TitlesOfParts>
    <vt:vector size="13" baseType="lpstr">
      <vt:lpstr>1</vt:lpstr>
      <vt:lpstr>2</vt:lpstr>
      <vt:lpstr>3</vt:lpstr>
      <vt:lpstr>4</vt:lpstr>
      <vt:lpstr>5</vt:lpstr>
      <vt:lpstr>'1'!Print_Area</vt:lpstr>
      <vt:lpstr>'2'!Print_Area</vt:lpstr>
      <vt:lpstr>'3'!Print_Area</vt:lpstr>
      <vt:lpstr>'4'!Print_Area</vt:lpstr>
      <vt:lpstr>'5'!Print_Area</vt:lpstr>
      <vt:lpstr>'1'!Print_Titles</vt:lpstr>
      <vt:lpstr>'3'!Print_Titles</vt:lpstr>
      <vt:lpstr>'4'!Print_Titles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Sakaviciene</dc:creator>
  <cp:lastModifiedBy>Vartotoja</cp:lastModifiedBy>
  <cp:lastPrinted>2023-01-18T13:30:06Z</cp:lastPrinted>
  <dcterms:created xsi:type="dcterms:W3CDTF">2006-11-23T11:47:41Z</dcterms:created>
  <dcterms:modified xsi:type="dcterms:W3CDTF">2023-01-19T09:47:28Z</dcterms:modified>
</cp:coreProperties>
</file>