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Vartotoja\Desktop\"/>
    </mc:Choice>
  </mc:AlternateContent>
  <xr:revisionPtr revIDLastSave="0" documentId="13_ncr:1_{E043B9CB-802A-43DA-9709-9B9A038C3812}" xr6:coauthVersionLast="47" xr6:coauthVersionMax="47" xr10:uidLastSave="{00000000-0000-0000-0000-000000000000}"/>
  <bookViews>
    <workbookView xWindow="2805" yWindow="0" windowWidth="26100" windowHeight="15585" tabRatio="988" activeTab="6" xr2:uid="{00000000-000D-0000-FFFF-FFFF00000000}"/>
  </bookViews>
  <sheets>
    <sheet name="01šviet." sheetId="26" r:id="rId1"/>
    <sheet name="02sveikat." sheetId="27" r:id="rId2"/>
    <sheet name="03social." sheetId="28" r:id="rId3"/>
    <sheet name="04sport." sheetId="29" r:id="rId4"/>
    <sheet name="05kultura" sheetId="30" r:id="rId5"/>
    <sheet name="06turizm_paveld" sheetId="31" r:id="rId6"/>
    <sheet name="07Infrastr." sheetId="32" r:id="rId7"/>
    <sheet name="08aplinkosauga" sheetId="33" r:id="rId8"/>
    <sheet name="09ž.ū." sheetId="34" r:id="rId9"/>
    <sheet name="10verslas" sheetId="35" r:id="rId10"/>
    <sheet name="11valdym." sheetId="36" r:id="rId11"/>
    <sheet name="Lešu poreikis iš viso" sheetId="40" r:id="rId12"/>
    <sheet name="005-01-04-05" sheetId="41" state="hidden" r:id="rId13"/>
  </sheets>
  <definedNames>
    <definedName name="_xlnm._FilterDatabase" localSheetId="0" hidden="1">'01šviet.'!$B$21:$P$85</definedName>
    <definedName name="_xlnm._FilterDatabase" localSheetId="1" hidden="1">'02sveikat.'!$B$4:$N$69</definedName>
    <definedName name="_xlnm._FilterDatabase" localSheetId="2" hidden="1">'03social.'!$A$3:$Z$106</definedName>
    <definedName name="_xlnm._FilterDatabase" localSheetId="3" hidden="1">'04sport.'!$B$4:$N$51</definedName>
    <definedName name="_xlnm._FilterDatabase" localSheetId="4" hidden="1">'05kultura'!$A$4:$N$65</definedName>
    <definedName name="_xlnm._FilterDatabase" localSheetId="5" hidden="1">'06turizm_paveld'!$A$4:$N$49</definedName>
    <definedName name="_xlnm._FilterDatabase" localSheetId="6" hidden="1">'07Infrastr.'!$B$4:$N$89</definedName>
    <definedName name="_xlnm._FilterDatabase" localSheetId="7" hidden="1">'08aplinkosauga'!$B$4:$N$51</definedName>
    <definedName name="_xlnm._FilterDatabase" localSheetId="8" hidden="1">'09ž.ū.'!$A$6:$N$32</definedName>
    <definedName name="_xlnm._FilterDatabase" localSheetId="9" hidden="1">'10verslas'!$A$3:$N$18</definedName>
    <definedName name="_xlnm._FilterDatabase" localSheetId="10" hidden="1">'11valdym.'!$B$4:$N$76</definedName>
    <definedName name="_xlnm.Print_Area" localSheetId="0">'01šviet.'!$B$1:$N$111</definedName>
    <definedName name="_xlnm.Print_Area" localSheetId="1">'02sveikat.'!$B$1:$N$71</definedName>
    <definedName name="_xlnm.Print_Area" localSheetId="2">'03social.'!$B$1:$N$108</definedName>
    <definedName name="_xlnm.Print_Area" localSheetId="3">'04sport.'!$B$1:$N$53</definedName>
    <definedName name="_xlnm.Print_Area" localSheetId="4">'05kultura'!$B$1:$N$67</definedName>
    <definedName name="_xlnm.Print_Area" localSheetId="5">'06turizm_paveld'!$B$1:$N$64</definedName>
    <definedName name="_xlnm.Print_Area" localSheetId="6">'07Infrastr.'!$A$1:$N$91</definedName>
    <definedName name="_xlnm.Print_Area" localSheetId="7">'08aplinkosauga'!$A$1:$N$53</definedName>
    <definedName name="_xlnm.Print_Area" localSheetId="8">'09ž.ū.'!$A$1:$N$48</definedName>
    <definedName name="_xlnm.Print_Area" localSheetId="9">'10verslas'!$A$1:$N$33</definedName>
    <definedName name="_xlnm.Print_Area" localSheetId="10">'11valdym.'!$A$1:$N$78</definedName>
    <definedName name="_xlnm.Print_Area" localSheetId="11">'Lešu poreikis iš viso'!$A$1:$H$27</definedName>
    <definedName name="_xlnm.Print_Titles" localSheetId="0">'01šviet.'!$18:$19</definedName>
    <definedName name="_xlnm.Print_Titles" localSheetId="6">'07Infrastr.'!$3:$4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8" i="36" l="1"/>
  <c r="G68" i="36"/>
  <c r="H68" i="36"/>
  <c r="E68" i="36"/>
  <c r="F47" i="36"/>
  <c r="G47" i="36"/>
  <c r="H47" i="36"/>
  <c r="E47" i="36"/>
  <c r="F20" i="26" l="1"/>
  <c r="G20" i="26"/>
  <c r="H20" i="26"/>
  <c r="F5" i="30" l="1"/>
  <c r="G5" i="30"/>
  <c r="H5" i="30"/>
  <c r="F61" i="36"/>
  <c r="F17" i="34"/>
  <c r="G17" i="34"/>
  <c r="H17" i="34"/>
  <c r="F59" i="32"/>
  <c r="F16" i="31" l="1"/>
  <c r="G16" i="31"/>
  <c r="H16" i="31"/>
  <c r="F44" i="29"/>
  <c r="G44" i="29"/>
  <c r="H44" i="29"/>
  <c r="E44" i="29"/>
  <c r="F22" i="29"/>
  <c r="G22" i="29"/>
  <c r="H22" i="29"/>
  <c r="E22" i="29"/>
  <c r="F5" i="29"/>
  <c r="G5" i="29"/>
  <c r="H5" i="29"/>
  <c r="I5" i="29"/>
  <c r="F4" i="28"/>
  <c r="G4" i="28"/>
  <c r="H4" i="28"/>
  <c r="E4" i="28"/>
  <c r="F35" i="28"/>
  <c r="G35" i="28"/>
  <c r="H35" i="28"/>
  <c r="F99" i="28"/>
  <c r="G99" i="28"/>
  <c r="H99" i="28"/>
  <c r="E99" i="28"/>
  <c r="E35" i="28" l="1"/>
  <c r="F101" i="28" l="1"/>
  <c r="G101" i="28"/>
  <c r="H101" i="28"/>
  <c r="E101" i="28"/>
  <c r="F98" i="28"/>
  <c r="G98" i="28"/>
  <c r="H98" i="28"/>
  <c r="E98" i="28"/>
  <c r="F78" i="28"/>
  <c r="G78" i="28"/>
  <c r="H78" i="28"/>
  <c r="E78" i="28"/>
  <c r="F61" i="27"/>
  <c r="G61" i="27"/>
  <c r="H61" i="27"/>
  <c r="E61" i="27"/>
  <c r="F21" i="27"/>
  <c r="G21" i="27"/>
  <c r="H21" i="27"/>
  <c r="F62" i="27"/>
  <c r="G62" i="27"/>
  <c r="H62" i="27"/>
  <c r="E62" i="27"/>
  <c r="F64" i="27"/>
  <c r="G64" i="27"/>
  <c r="H64" i="27"/>
  <c r="E64" i="27"/>
  <c r="E21" i="27"/>
  <c r="E39" i="27"/>
  <c r="F43" i="27"/>
  <c r="G43" i="27"/>
  <c r="H43" i="27"/>
  <c r="E43" i="27"/>
  <c r="F5" i="33" l="1"/>
  <c r="G5" i="33"/>
  <c r="H5" i="33"/>
  <c r="I5" i="33"/>
  <c r="G14" i="33"/>
  <c r="H14" i="33"/>
  <c r="I14" i="33"/>
  <c r="F76" i="36"/>
  <c r="F72" i="36"/>
  <c r="F71" i="36"/>
  <c r="F70" i="36"/>
  <c r="F69" i="36"/>
  <c r="F55" i="36"/>
  <c r="F41" i="36"/>
  <c r="F33" i="36"/>
  <c r="F20" i="36"/>
  <c r="F5" i="36"/>
  <c r="F29" i="35"/>
  <c r="F24" i="35"/>
  <c r="F23" i="35"/>
  <c r="F16" i="35"/>
  <c r="F4" i="35"/>
  <c r="F42" i="34"/>
  <c r="F41" i="34"/>
  <c r="F39" i="34"/>
  <c r="F38" i="34"/>
  <c r="F5" i="34"/>
  <c r="F51" i="33"/>
  <c r="F46" i="33"/>
  <c r="F45" i="33"/>
  <c r="F44" i="33"/>
  <c r="F31" i="33"/>
  <c r="F18" i="33"/>
  <c r="F14" i="33" s="1"/>
  <c r="F89" i="32"/>
  <c r="F87" i="32"/>
  <c r="F85" i="32"/>
  <c r="F84" i="32"/>
  <c r="F82" i="32"/>
  <c r="F81" i="32"/>
  <c r="F70" i="32"/>
  <c r="F56" i="32"/>
  <c r="F49" i="32"/>
  <c r="F10" i="32"/>
  <c r="F5" i="32"/>
  <c r="F61" i="31"/>
  <c r="F59" i="31"/>
  <c r="F56" i="31"/>
  <c r="F54" i="31"/>
  <c r="F53" i="31"/>
  <c r="F39" i="31"/>
  <c r="F5" i="31"/>
  <c r="F61" i="30"/>
  <c r="F60" i="30"/>
  <c r="F59" i="30"/>
  <c r="F58" i="30"/>
  <c r="F57" i="30"/>
  <c r="F43" i="30"/>
  <c r="F32" i="30"/>
  <c r="F25" i="30"/>
  <c r="F16" i="30"/>
  <c r="F49" i="29"/>
  <c r="F46" i="29"/>
  <c r="F45" i="29"/>
  <c r="F43" i="29"/>
  <c r="F30" i="29"/>
  <c r="F12" i="29"/>
  <c r="F106" i="28"/>
  <c r="F100" i="28"/>
  <c r="F62" i="28"/>
  <c r="F27" i="28"/>
  <c r="F33" i="26"/>
  <c r="G33" i="26"/>
  <c r="H33" i="26"/>
  <c r="F69" i="27"/>
  <c r="F63" i="27"/>
  <c r="F39" i="27"/>
  <c r="F5" i="27"/>
  <c r="F109" i="26"/>
  <c r="F106" i="26"/>
  <c r="F105" i="26"/>
  <c r="F104" i="26"/>
  <c r="F103" i="26"/>
  <c r="F101" i="26"/>
  <c r="F67" i="26"/>
  <c r="F60" i="26"/>
  <c r="F55" i="26"/>
  <c r="F44" i="26"/>
  <c r="F102" i="26"/>
  <c r="F19" i="35" l="1"/>
  <c r="F21" i="35"/>
  <c r="F49" i="31"/>
  <c r="F51" i="31"/>
  <c r="E24" i="40"/>
  <c r="F57" i="27"/>
  <c r="F34" i="34"/>
  <c r="F36" i="34"/>
  <c r="F79" i="32"/>
  <c r="F88" i="32" s="1"/>
  <c r="F55" i="30"/>
  <c r="F64" i="30" s="1"/>
  <c r="E23" i="40"/>
  <c r="E22" i="40"/>
  <c r="F66" i="36"/>
  <c r="F64" i="36"/>
  <c r="E13" i="40"/>
  <c r="E12" i="40"/>
  <c r="F77" i="32"/>
  <c r="F53" i="30"/>
  <c r="F41" i="29"/>
  <c r="F96" i="28"/>
  <c r="E20" i="40"/>
  <c r="F59" i="27"/>
  <c r="E26" i="40"/>
  <c r="E21" i="40"/>
  <c r="E19" i="40"/>
  <c r="F39" i="33"/>
  <c r="F30" i="35"/>
  <c r="F43" i="33"/>
  <c r="F41" i="33" s="1"/>
  <c r="F60" i="31"/>
  <c r="F39" i="29"/>
  <c r="F94" i="28"/>
  <c r="E5" i="40"/>
  <c r="F97" i="26"/>
  <c r="F99" i="26"/>
  <c r="G61" i="30"/>
  <c r="H61" i="30"/>
  <c r="E61" i="30"/>
  <c r="G60" i="30"/>
  <c r="H60" i="30"/>
  <c r="E60" i="30"/>
  <c r="G58" i="30"/>
  <c r="H58" i="30"/>
  <c r="E58" i="30"/>
  <c r="G57" i="30"/>
  <c r="H57" i="30"/>
  <c r="E57" i="30"/>
  <c r="G43" i="33"/>
  <c r="H43" i="33"/>
  <c r="G106" i="26"/>
  <c r="F23" i="40" s="1"/>
  <c r="H106" i="26"/>
  <c r="G23" i="40" s="1"/>
  <c r="E106" i="26"/>
  <c r="F75" i="36" l="1"/>
  <c r="E9" i="40"/>
  <c r="F50" i="29"/>
  <c r="F45" i="34"/>
  <c r="E11" i="40"/>
  <c r="F108" i="26"/>
  <c r="E4" i="40"/>
  <c r="E14" i="40"/>
  <c r="E10" i="40"/>
  <c r="E8" i="40"/>
  <c r="E7" i="40"/>
  <c r="F105" i="28"/>
  <c r="E6" i="40"/>
  <c r="F68" i="27"/>
  <c r="F50" i="33"/>
  <c r="E18" i="40"/>
  <c r="G76" i="36"/>
  <c r="H76" i="36"/>
  <c r="E76" i="36"/>
  <c r="G51" i="33"/>
  <c r="H51" i="33"/>
  <c r="E51" i="33"/>
  <c r="E15" i="40" l="1"/>
  <c r="E25" i="40"/>
  <c r="E16" i="40"/>
  <c r="E42" i="34"/>
  <c r="G42" i="34"/>
  <c r="H42" i="34"/>
  <c r="E27" i="40" l="1"/>
  <c r="E85" i="32"/>
  <c r="G85" i="32"/>
  <c r="H85" i="32"/>
  <c r="E81" i="32"/>
  <c r="G81" i="32"/>
  <c r="H81" i="32"/>
  <c r="E101" i="26" l="1"/>
  <c r="E105" i="26" l="1"/>
  <c r="G105" i="26"/>
  <c r="H105" i="26"/>
  <c r="E43" i="29" l="1"/>
  <c r="G43" i="29"/>
  <c r="H43" i="29"/>
  <c r="G102" i="26" l="1"/>
  <c r="H102" i="26"/>
  <c r="E104" i="26"/>
  <c r="G104" i="26"/>
  <c r="H104" i="26"/>
  <c r="G101" i="26" l="1"/>
  <c r="H101" i="26"/>
  <c r="E46" i="29" l="1"/>
  <c r="G46" i="29"/>
  <c r="H46" i="29"/>
  <c r="E21" i="26" l="1"/>
  <c r="E20" i="26" l="1"/>
  <c r="E102" i="26"/>
  <c r="E18" i="33"/>
  <c r="E43" i="33" l="1"/>
  <c r="E61" i="31" l="1"/>
  <c r="G61" i="31"/>
  <c r="H61" i="31"/>
  <c r="E87" i="32"/>
  <c r="G87" i="32"/>
  <c r="H87" i="32"/>
  <c r="E84" i="32"/>
  <c r="G84" i="32"/>
  <c r="H84" i="32"/>
  <c r="E82" i="32"/>
  <c r="G82" i="32"/>
  <c r="H82" i="32"/>
  <c r="H79" i="32" s="1"/>
  <c r="G79" i="32" l="1"/>
  <c r="E53" i="31"/>
  <c r="G53" i="31"/>
  <c r="H53" i="31"/>
  <c r="H89" i="32" l="1"/>
  <c r="E89" i="32"/>
  <c r="G89" i="32"/>
  <c r="E106" i="28"/>
  <c r="G106" i="28"/>
  <c r="H106" i="28"/>
  <c r="E69" i="27"/>
  <c r="G69" i="27"/>
  <c r="H69" i="27"/>
  <c r="E109" i="26"/>
  <c r="G109" i="26"/>
  <c r="H109" i="26"/>
  <c r="G26" i="40" l="1"/>
  <c r="F26" i="40"/>
  <c r="D26" i="40"/>
  <c r="E25" i="30"/>
  <c r="G25" i="30"/>
  <c r="H25" i="30"/>
  <c r="E44" i="33"/>
  <c r="G44" i="33"/>
  <c r="H44" i="33"/>
  <c r="E10" i="32" l="1"/>
  <c r="G10" i="32"/>
  <c r="H10" i="32"/>
  <c r="E71" i="36" l="1"/>
  <c r="G71" i="36"/>
  <c r="H71" i="36"/>
  <c r="E4" i="35" l="1"/>
  <c r="G4" i="35"/>
  <c r="H4" i="35"/>
  <c r="D23" i="40" l="1"/>
  <c r="E72" i="36"/>
  <c r="G72" i="36"/>
  <c r="F22" i="40" s="1"/>
  <c r="H72" i="36"/>
  <c r="G22" i="40" s="1"/>
  <c r="E69" i="36"/>
  <c r="G69" i="36"/>
  <c r="G66" i="36" s="1"/>
  <c r="H69" i="36"/>
  <c r="H66" i="36" s="1"/>
  <c r="E70" i="36"/>
  <c r="G70" i="36"/>
  <c r="H70" i="36"/>
  <c r="E24" i="35"/>
  <c r="G24" i="35"/>
  <c r="H24" i="35"/>
  <c r="E23" i="35"/>
  <c r="G23" i="35"/>
  <c r="G21" i="35" s="1"/>
  <c r="H23" i="35"/>
  <c r="H21" i="35" s="1"/>
  <c r="E29" i="35"/>
  <c r="G29" i="35"/>
  <c r="H29" i="35"/>
  <c r="E38" i="34"/>
  <c r="G38" i="34"/>
  <c r="H38" i="34"/>
  <c r="E39" i="34"/>
  <c r="G39" i="34"/>
  <c r="H39" i="34"/>
  <c r="E41" i="34"/>
  <c r="G41" i="34"/>
  <c r="H41" i="34"/>
  <c r="E45" i="33"/>
  <c r="G45" i="33"/>
  <c r="H45" i="33"/>
  <c r="H41" i="33" s="1"/>
  <c r="E46" i="33"/>
  <c r="G46" i="33"/>
  <c r="H46" i="33"/>
  <c r="E59" i="31"/>
  <c r="G59" i="31"/>
  <c r="H59" i="31"/>
  <c r="E39" i="31"/>
  <c r="G39" i="31"/>
  <c r="H39" i="31"/>
  <c r="E54" i="31"/>
  <c r="G54" i="31"/>
  <c r="H54" i="31"/>
  <c r="E56" i="31"/>
  <c r="G56" i="31"/>
  <c r="H56" i="31"/>
  <c r="G21" i="40" s="1"/>
  <c r="E16" i="31"/>
  <c r="E59" i="30"/>
  <c r="G59" i="30"/>
  <c r="G55" i="30" s="1"/>
  <c r="H59" i="30"/>
  <c r="H55" i="30" s="1"/>
  <c r="E49" i="29"/>
  <c r="G49" i="29"/>
  <c r="F24" i="40" s="1"/>
  <c r="H49" i="29"/>
  <c r="G24" i="40" s="1"/>
  <c r="E45" i="29"/>
  <c r="G45" i="29"/>
  <c r="G41" i="29" s="1"/>
  <c r="H45" i="29"/>
  <c r="H41" i="29" s="1"/>
  <c r="E100" i="28"/>
  <c r="G100" i="28"/>
  <c r="G96" i="28" s="1"/>
  <c r="H100" i="28"/>
  <c r="H96" i="28" s="1"/>
  <c r="E63" i="27"/>
  <c r="G63" i="27"/>
  <c r="G59" i="27" s="1"/>
  <c r="H63" i="27"/>
  <c r="H59" i="27" s="1"/>
  <c r="E103" i="26"/>
  <c r="G103" i="26"/>
  <c r="H103" i="26"/>
  <c r="E70" i="32"/>
  <c r="G70" i="32"/>
  <c r="H70" i="32"/>
  <c r="E56" i="32"/>
  <c r="G56" i="32"/>
  <c r="H56" i="32"/>
  <c r="G41" i="33" l="1"/>
  <c r="F21" i="40"/>
  <c r="G51" i="31"/>
  <c r="H51" i="31"/>
  <c r="G18" i="40"/>
  <c r="H36" i="34"/>
  <c r="F18" i="40"/>
  <c r="G36" i="34"/>
  <c r="G45" i="34" s="1"/>
  <c r="G19" i="40"/>
  <c r="F19" i="40"/>
  <c r="F20" i="40"/>
  <c r="G20" i="40"/>
  <c r="G99" i="26"/>
  <c r="E99" i="26"/>
  <c r="H99" i="26"/>
  <c r="D18" i="40"/>
  <c r="E55" i="30"/>
  <c r="E41" i="33"/>
  <c r="D20" i="40"/>
  <c r="D22" i="40"/>
  <c r="D21" i="40"/>
  <c r="G60" i="31"/>
  <c r="E21" i="35"/>
  <c r="D24" i="40"/>
  <c r="D19" i="40"/>
  <c r="E66" i="36"/>
  <c r="H75" i="36"/>
  <c r="G75" i="36"/>
  <c r="H30" i="35"/>
  <c r="G30" i="35"/>
  <c r="H45" i="34"/>
  <c r="E36" i="34"/>
  <c r="H50" i="33"/>
  <c r="G50" i="33"/>
  <c r="E79" i="32"/>
  <c r="G88" i="32"/>
  <c r="H88" i="32"/>
  <c r="H60" i="31"/>
  <c r="E51" i="31"/>
  <c r="G64" i="30"/>
  <c r="H64" i="30"/>
  <c r="G50" i="29"/>
  <c r="H50" i="29"/>
  <c r="E41" i="29"/>
  <c r="E59" i="27"/>
  <c r="G68" i="27"/>
  <c r="H68" i="27"/>
  <c r="E30" i="35" l="1"/>
  <c r="H108" i="26"/>
  <c r="E45" i="34"/>
  <c r="E60" i="31"/>
  <c r="E64" i="30"/>
  <c r="E50" i="29"/>
  <c r="E88" i="32"/>
  <c r="E75" i="36"/>
  <c r="E50" i="33"/>
  <c r="E68" i="27"/>
  <c r="E108" i="26"/>
  <c r="G108" i="26"/>
  <c r="E49" i="32"/>
  <c r="G49" i="32"/>
  <c r="H49" i="32"/>
  <c r="E41" i="36"/>
  <c r="G41" i="36"/>
  <c r="H41" i="36"/>
  <c r="E5" i="36"/>
  <c r="G5" i="36"/>
  <c r="H5" i="36"/>
  <c r="E33" i="36"/>
  <c r="G33" i="36"/>
  <c r="H33" i="36"/>
  <c r="E55" i="36" l="1"/>
  <c r="G55" i="36"/>
  <c r="H55" i="36"/>
  <c r="E5" i="32" l="1"/>
  <c r="G5" i="32"/>
  <c r="G77" i="32" s="1"/>
  <c r="F10" i="40" s="1"/>
  <c r="H5" i="32"/>
  <c r="H77" i="32" s="1"/>
  <c r="G10" i="40" s="1"/>
  <c r="E31" i="33"/>
  <c r="G31" i="33"/>
  <c r="H31" i="33"/>
  <c r="E77" i="32" l="1"/>
  <c r="E14" i="33"/>
  <c r="D10" i="40" l="1"/>
  <c r="E5" i="33"/>
  <c r="G39" i="33"/>
  <c r="F11" i="40" s="1"/>
  <c r="H39" i="33"/>
  <c r="G11" i="40" s="1"/>
  <c r="E39" i="33" l="1"/>
  <c r="E16" i="35"/>
  <c r="G16" i="35"/>
  <c r="H16" i="35"/>
  <c r="E5" i="31"/>
  <c r="G5" i="31"/>
  <c r="G49" i="31" s="1"/>
  <c r="F9" i="40" s="1"/>
  <c r="H5" i="31"/>
  <c r="H49" i="31" s="1"/>
  <c r="G9" i="40" s="1"/>
  <c r="E17" i="34"/>
  <c r="E5" i="34"/>
  <c r="G5" i="34"/>
  <c r="G34" i="34" s="1"/>
  <c r="H5" i="34"/>
  <c r="H34" i="34" s="1"/>
  <c r="E49" i="31" l="1"/>
  <c r="D11" i="40"/>
  <c r="D9" i="40"/>
  <c r="H19" i="35"/>
  <c r="G13" i="40" s="1"/>
  <c r="G19" i="35"/>
  <c r="F13" i="40" s="1"/>
  <c r="E19" i="35"/>
  <c r="G12" i="40"/>
  <c r="F12" i="40"/>
  <c r="E34" i="34"/>
  <c r="D13" i="40" l="1"/>
  <c r="D12" i="40"/>
  <c r="E33" i="26" l="1"/>
  <c r="E44" i="26"/>
  <c r="G44" i="26"/>
  <c r="H44" i="26"/>
  <c r="E55" i="26"/>
  <c r="G55" i="26"/>
  <c r="H55" i="26"/>
  <c r="E67" i="26"/>
  <c r="G67" i="26"/>
  <c r="H67" i="26"/>
  <c r="E60" i="26"/>
  <c r="G60" i="26"/>
  <c r="H60" i="26"/>
  <c r="H97" i="26" l="1"/>
  <c r="E97" i="26"/>
  <c r="G97" i="26"/>
  <c r="D4" i="40" l="1"/>
  <c r="G4" i="40"/>
  <c r="F4" i="40"/>
  <c r="E43" i="30"/>
  <c r="G43" i="30"/>
  <c r="H43" i="30"/>
  <c r="E20" i="36" l="1"/>
  <c r="G20" i="36"/>
  <c r="G64" i="36" s="1"/>
  <c r="F14" i="40" s="1"/>
  <c r="H20" i="36"/>
  <c r="H64" i="36" s="1"/>
  <c r="G14" i="40" s="1"/>
  <c r="E32" i="30"/>
  <c r="G32" i="30"/>
  <c r="H32" i="30"/>
  <c r="E64" i="36" l="1"/>
  <c r="D14" i="40"/>
  <c r="E16" i="30" l="1"/>
  <c r="G16" i="30"/>
  <c r="H16" i="30"/>
  <c r="E5" i="30"/>
  <c r="H53" i="30" l="1"/>
  <c r="G8" i="40" s="1"/>
  <c r="E53" i="30"/>
  <c r="G53" i="30"/>
  <c r="F8" i="40" s="1"/>
  <c r="E30" i="29"/>
  <c r="G30" i="29"/>
  <c r="H30" i="29"/>
  <c r="E12" i="29"/>
  <c r="G12" i="29"/>
  <c r="H12" i="29"/>
  <c r="D8" i="40" l="1"/>
  <c r="E5" i="29"/>
  <c r="G39" i="29"/>
  <c r="F7" i="40" s="1"/>
  <c r="H39" i="29"/>
  <c r="G7" i="40" s="1"/>
  <c r="E39" i="29" l="1"/>
  <c r="D7" i="40"/>
  <c r="E62" i="28" l="1"/>
  <c r="G62" i="28"/>
  <c r="H62" i="28"/>
  <c r="E27" i="28"/>
  <c r="G27" i="28"/>
  <c r="H27" i="28"/>
  <c r="E94" i="28" l="1"/>
  <c r="E96" i="28"/>
  <c r="H94" i="28"/>
  <c r="G94" i="28"/>
  <c r="E5" i="27"/>
  <c r="G5" i="27"/>
  <c r="H5" i="27"/>
  <c r="E57" i="27" l="1"/>
  <c r="F6" i="40"/>
  <c r="G6" i="40"/>
  <c r="F16" i="40"/>
  <c r="G16" i="40"/>
  <c r="H105" i="28"/>
  <c r="G105" i="28"/>
  <c r="D6" i="40"/>
  <c r="E105" i="28"/>
  <c r="D16" i="40"/>
  <c r="G39" i="27"/>
  <c r="G57" i="27" s="1"/>
  <c r="H39" i="27"/>
  <c r="H57" i="27" s="1"/>
  <c r="D25" i="40" l="1"/>
  <c r="F25" i="40"/>
  <c r="G25" i="40"/>
  <c r="D5" i="40"/>
  <c r="F5" i="40" l="1"/>
  <c r="F15" i="40" s="1"/>
  <c r="F27" i="40" s="1"/>
  <c r="G5" i="40"/>
  <c r="G15" i="40" s="1"/>
  <c r="G27" i="40" s="1"/>
  <c r="D15" i="40"/>
  <c r="D27" i="40" l="1"/>
</calcChain>
</file>

<file path=xl/sharedStrings.xml><?xml version="1.0" encoding="utf-8"?>
<sst xmlns="http://schemas.openxmlformats.org/spreadsheetml/2006/main" count="2647" uniqueCount="1378">
  <si>
    <t>Likviduoti avarinius židinius</t>
  </si>
  <si>
    <t>SB</t>
  </si>
  <si>
    <t>ES</t>
  </si>
  <si>
    <t>PR</t>
  </si>
  <si>
    <t>SK</t>
  </si>
  <si>
    <t>SBVB</t>
  </si>
  <si>
    <t>ĮP</t>
  </si>
  <si>
    <t>Bendrojo ugdymo mokyklas lankančiųjų mokinių skaičius</t>
  </si>
  <si>
    <t>Finansuotų projektų skaičius</t>
  </si>
  <si>
    <t>Įgyvendintų prevencinių priemonių skaičius</t>
  </si>
  <si>
    <t>Inventorizuotų nekilnojamojo turto objektų skaičius</t>
  </si>
  <si>
    <t>Paklota vandentiekio ir nuotekų tinklų, m</t>
  </si>
  <si>
    <t>Remontuotų objektų skaičius</t>
  </si>
  <si>
    <t>Remontuotų biudžetinių įstaigų kiemų skaičius</t>
  </si>
  <si>
    <t>Atlikta numatytų darbų, proc.</t>
  </si>
  <si>
    <t>Pastatų, kurių stogai remontuoti, skaičius</t>
  </si>
  <si>
    <t xml:space="preserve">Įteiktas Metų medicinos darbuotojo apdovanojimas  </t>
  </si>
  <si>
    <t>Kastruotų bešeimininkių kačių skaičius</t>
  </si>
  <si>
    <t xml:space="preserve">Įgyvendinti Aplinkos apsaugos rėmimo specialiosios programos finansuojamas priemones </t>
  </si>
  <si>
    <t>Finansuotos medžiojamų gyvūnų daromos žalos prevencijos ir kitos priemonės (paraiškų sk.)</t>
  </si>
  <si>
    <t>Duomenų teikimo skaičius</t>
  </si>
  <si>
    <t>Išduotų pažymų skaičius</t>
  </si>
  <si>
    <t>Atliktų patikrinimų (įmonių, įstaigų, organizacijų) skaičius</t>
  </si>
  <si>
    <t>Parengtų mobilizacijos planų skaičius</t>
  </si>
  <si>
    <t>Aktyvaus jaunimo dalis, proc. nuo bendro rajono jaunimo skaičiaus</t>
  </si>
  <si>
    <t>Suteiktos teisinės pagalbos atvejų skaičius</t>
  </si>
  <si>
    <t>Funkciją įgyvendinančių institucijų skaičius</t>
  </si>
  <si>
    <t>Užtikrinti finansavimą nenumatytoms išlaidoms dengti bei valdyti prisiimtus finansinius įsipareigojimus</t>
  </si>
  <si>
    <t>Patvirtintų pavėžėjimo išlaidų kompensavimas</t>
  </si>
  <si>
    <t>Paraiškų už papildomą bičių maitinimą skaičius</t>
  </si>
  <si>
    <t>2</t>
  </si>
  <si>
    <t>Remontuoti objektus pagal administracijos direktoriaus įsakymus</t>
  </si>
  <si>
    <t>Vaikų skaičius priešmokyklinio ugdymo grupėse</t>
  </si>
  <si>
    <t>Mokinių, kuriems skirti piniginiai prizai, skaičius</t>
  </si>
  <si>
    <t>Mokinių, gaunančių nemokamą maitinimą, skaičius</t>
  </si>
  <si>
    <t>Asmenų, gaunančių savivaldybės paramą, skaičius</t>
  </si>
  <si>
    <t>Parduotų su nuolaida bilietų skaičius (tūkst.)</t>
  </si>
  <si>
    <t>Asmenų, gaunančių kompensaciją, skaičius</t>
  </si>
  <si>
    <t>Išduotų leidinių skaičius per metus (tūkst.)</t>
  </si>
  <si>
    <t>Muziejaus lankytojų skaičius (tūkst.)</t>
  </si>
  <si>
    <t>Finansuotų  projektų skaičius</t>
  </si>
  <si>
    <t>Kultūros premijos laureatų skaičius</t>
  </si>
  <si>
    <t>Vertinimo kriterijai</t>
  </si>
  <si>
    <t>Pavadinimas</t>
  </si>
  <si>
    <t>01</t>
  </si>
  <si>
    <t>02</t>
  </si>
  <si>
    <t>03</t>
  </si>
  <si>
    <t>04</t>
  </si>
  <si>
    <t>05</t>
  </si>
  <si>
    <t>06</t>
  </si>
  <si>
    <t>07</t>
  </si>
  <si>
    <t>08</t>
  </si>
  <si>
    <t>09</t>
  </si>
  <si>
    <t>10</t>
  </si>
  <si>
    <t>11</t>
  </si>
  <si>
    <t>iš jų:</t>
  </si>
  <si>
    <t>Įgyvendinti neformaliojo suaugusiųjų švietimo ir tęstinio mokymosi veiksmų planą</t>
  </si>
  <si>
    <t>Asmenų, gavusių būsto nuomos ar išperkamosios būsto nuomos mokesčių dalies kompensaciją, skaičius iš bendro asmenų, turinčių teisę į paramą būstui išsinuomoti ir įrašytų  į sąrašus, skaičiaus, proc.</t>
  </si>
  <si>
    <t xml:space="preserve">Metodininkų, besirūpinančių sportine veikla seniūnijose, skaičius </t>
  </si>
  <si>
    <t>Organizuotų tarptautinių mainų skaičius</t>
  </si>
  <si>
    <t>1/0</t>
  </si>
  <si>
    <t>Restauruotų objektų skaičius</t>
  </si>
  <si>
    <t>Atlikta einamaisiais metais numatytų darbų, proc.</t>
  </si>
  <si>
    <t>100</t>
  </si>
  <si>
    <t>Parengtų specialiųjų, detaliųjų, geodezinių planų skaičius</t>
  </si>
  <si>
    <t>Objektų skaičius, kuriuose likviduoti avariniai židiniai</t>
  </si>
  <si>
    <t>Lėšų dalis, tenkanti rajono kaimiškųjų seniūnijų kelių  ir gatvių tvarkymui, plėtojimui nuo bendros Kelių priežiūros ir plėtros programos lėšų, proc.</t>
  </si>
  <si>
    <t>1</t>
  </si>
  <si>
    <t>Atnaujintų seniūnijų pastatų skaičius</t>
  </si>
  <si>
    <t>Remontuojamų, prižiūrimų melioracijos griovių ilgis, km</t>
  </si>
  <si>
    <t>Finansuotų bendruomeninių organizacijų skaičius</t>
  </si>
  <si>
    <t>Įgyvendinta einamaisiais metais numatomų atlikti projekto veiklų proc.</t>
  </si>
  <si>
    <t>Atnaujintų/įrengtų vaikų sporto ir žaidimų aikštelių skaičius</t>
  </si>
  <si>
    <t>Parengtos techninės dokumentacijos skaičius</t>
  </si>
  <si>
    <t>Įteiktų apdovanojimų skaičius</t>
  </si>
  <si>
    <t>Įgyvendinamų programų skaičius</t>
  </si>
  <si>
    <t>Savivaldybei patikėjimo teise perduotų valstybinės žemės sklypų skaičius</t>
  </si>
  <si>
    <t>Objektų, pritaikytų neįgaliųjų poreikiams, skaičius</t>
  </si>
  <si>
    <t>Įsigytų socialinės paskirties butų skaičius</t>
  </si>
  <si>
    <t xml:space="preserve">Koncertinius kostiumų komplektus/instrumentus atsinaujinusių kolektyvų skaičius </t>
  </si>
  <si>
    <t>Įgyvendinamų priemonių skaičius</t>
  </si>
  <si>
    <t>Teikti Metų socialinio darbuotojo apdovanojimą</t>
  </si>
  <si>
    <t>~200</t>
  </si>
  <si>
    <t>Vykdyti neformaliojo vaikų švietimo programas</t>
  </si>
  <si>
    <t>Savanorių ugniagesių veikloje dalyvaujančių gyventojų skaičius</t>
  </si>
  <si>
    <t>Įteiktas Metų socialinio darbuotojo apdovanojimas</t>
  </si>
  <si>
    <t>Paslaugas gavusių asmenų skaičius</t>
  </si>
  <si>
    <t>Apsilankymų bibliotekose skaičius (tūkst. kartų)</t>
  </si>
  <si>
    <t xml:space="preserve"> Visuomenės sveikatos rėmimo specialiosios programos įgyvendinimas, proc.</t>
  </si>
  <si>
    <t xml:space="preserve">Užtikrinti efektyvią VšĮ Kėdainių turizmo ir verslo informacijos centro veiklą turizmo srityje </t>
  </si>
  <si>
    <t xml:space="preserve">Pacientų, patenkintų pirminės asmens sveikatos priežiūros paslaugų kokybe, skaičiaus didėjimas (proc.). </t>
  </si>
  <si>
    <t>Asmenų, kurių neveiksnumas peržiūrėtas, skaičius</t>
  </si>
  <si>
    <t>Tvarkomų objektų skaičius</t>
  </si>
  <si>
    <t>Įregistruotų žemės ūkio valdų skaičius (įregistravimas, išregistravimas, kasmetinis duomenų atnaujinimas)</t>
  </si>
  <si>
    <t>Paramos už žemės ūkio naudmenas ir kitus plotus bei gyvulius priimtų paraiškų skaičius (pasėlių deklaracijos pildymas, deklaruojamų laukų įbraižymas, duomenų keitimas, pasikeitusių KŽS ribų aprašymas)</t>
  </si>
  <si>
    <t>Prašymų dėl medžiojamųjų gyvūnų padarytos žalos nustatymo skaičius (pasėliams, miškui padarytos žalos įvertinimas vietoje ir apžiūros aktų surašymas, sprendimų paruošimas)</t>
  </si>
  <si>
    <t>Pateiktų paraiškų dalies draudimo įmokų kompensacijai gauti skaičius (augalų draudimas nuo nepalankių oro sąlygų; paraiškų priėmimas, duomenų sutikrinimas, kompensuojamos sumos apskaičiavimas, duomenų suvedimas į ŽŪMIS ir KOTIS)</t>
  </si>
  <si>
    <t>Pieno gamybos ir realizavimo metinių deklaracijų skaičius</t>
  </si>
  <si>
    <t>Aptarnaujamos žemės ūkio technikos, įregistruotos rajone, skaičius</t>
  </si>
  <si>
    <t>Atliktų techninių apžiūrų skaičius</t>
  </si>
  <si>
    <t>Vaikų skaičius ikimokyklinio ugdymo grupėse</t>
  </si>
  <si>
    <t>Nelankančių bendrojo ugdymo mokyklų vaikų iki 16 metų skaičius</t>
  </si>
  <si>
    <t>Asmenų, kuriems suteiktos paslaugos, skaičius</t>
  </si>
  <si>
    <t>Modernizuotų objektų skaičius</t>
  </si>
  <si>
    <t>Plėtoti, atnaujinti viešąją infrastruktūrą, atsižvelgiant į turizmo plėtros ir rekreacijos poreikius</t>
  </si>
  <si>
    <t>Suremontuotų objektų skaičius</t>
  </si>
  <si>
    <t>Vaikų, lankančių neformaliojo vaikų švietimo mokyklas, skaičius</t>
  </si>
  <si>
    <t>Įregistruotų ūkininkų ūkių skaičius (įregistravimas, išregistravimas, duomenų atnaujinimas)</t>
  </si>
  <si>
    <t>Finansinių įsipareigojimų vykdymo savalaikiškumas, proc.</t>
  </si>
  <si>
    <t>Prižiūrimų žvyrkelių ilgis, km</t>
  </si>
  <si>
    <t>Įsigytų įrenginių skaičius</t>
  </si>
  <si>
    <t>Atstatytų objektų skaičius</t>
  </si>
  <si>
    <t>Atnaujintų teritorijų skaičius, m2</t>
  </si>
  <si>
    <t>Užtikrinti rajono gyventojų viešąją tvarką ir viešąjį saugumą</t>
  </si>
  <si>
    <t>Stebėjimo vietų viešosiose erdvėse skaičius</t>
  </si>
  <si>
    <t>Suorganizuotų vaiko gerovės komisijų posėdžių skaičius</t>
  </si>
  <si>
    <t>Atliktų  kontrolės ir audito tarnybos auditų skaičius pagal patvirtintą metų planą (proc.)</t>
  </si>
  <si>
    <t>Savivaldybėje esančių seniūnijų skaičius</t>
  </si>
  <si>
    <t>Organizuoti ir užtikrinti kokybišką valstybės perduotų  funkcijų įgyvendinimą</t>
  </si>
  <si>
    <t>Mokytojų ir kitų ugdymo procese dalyvaujančių specialistų, kuriems kompensuojamos išlaidos, skaičius</t>
  </si>
  <si>
    <t xml:space="preserve">Organizuotų kvalifikacijos tobulinimo renginių skaičius / kvalifikaciją ir kompetenciją tobulinusių  pedagogų, pagalbos mokinių specialistų, vadovų skaičius </t>
  </si>
  <si>
    <t>150 / 3500</t>
  </si>
  <si>
    <t>3</t>
  </si>
  <si>
    <t>Sudaryti sąlygas gyventojams stiprinti sveikatą, kurti ir plėtoti su sveikatos stiprinimu susijusias paslaugas</t>
  </si>
  <si>
    <t>Surinktų beglobių gyvūnų skaičius</t>
  </si>
  <si>
    <t>Išsaugoti istorinį bei kultūros paveldą, didinti jo patrauklumą ir žinomumą</t>
  </si>
  <si>
    <t>Finansuotų vaikų vasaros poilsio ir užimtumo programų skaičius</t>
  </si>
  <si>
    <t>kartografinių-informacinių turistinių leidinių leidyba</t>
  </si>
  <si>
    <t>Suorganizuotų mokymų, susitikimų, renginių, forumų skaičius</t>
  </si>
  <si>
    <t>Gerinti kultūros paskirties viešąją infrastruktūrą, modernizuoti materialinę ir edukacinę aplinką</t>
  </si>
  <si>
    <t>Atnaujintų objektų skaičius</t>
  </si>
  <si>
    <t>techninės ir metodinės pagalbos rajono  verslininkams, verslo įmonėms, asmenims, ketinantiems pradėti verslą, investuotojams teikimas</t>
  </si>
  <si>
    <t>savivaldybės įmonių duomenų bazės atnaujinimas, verslo situacijos analizė, duomenų apdorojimas ir viešinimas</t>
  </si>
  <si>
    <t>viešojo ir privataus sektorių bendravimo skatinimas, susitikimų, forumų organizavimas</t>
  </si>
  <si>
    <t>Sudaryti palankias sąlygas sumanios pramonės ir logistikos srities verslų atsiradimui, plėtrai bei investicijų pritraukimui</t>
  </si>
  <si>
    <t>Įstaigų skaičius, kuriose įrengtos laboratorijos</t>
  </si>
  <si>
    <t>Apsilankymai (kartais) žemo slenksčio paslaugų kabinetuose per metus</t>
  </si>
  <si>
    <t>Surengtų akcijų, seminarų, viešinimo priemonių skaičius</t>
  </si>
  <si>
    <t>~11</t>
  </si>
  <si>
    <t>Tiriamų parametrų skaičius</t>
  </si>
  <si>
    <t xml:space="preserve">dalyvavimas turizmo parodose, mugėse, šventėse </t>
  </si>
  <si>
    <t>~300</t>
  </si>
  <si>
    <t>Kėdainių rajono savivaldybėje apsilankiusių turistų skaičius per metus (tūkst. asmenų/ per metus) (vertinami Kėdainių TVIC apsilankę turistai)</t>
  </si>
  <si>
    <t>Veikloje dalyvaujančių partnerių skaičius</t>
  </si>
  <si>
    <t xml:space="preserve">Finansuoti vaikų vasaros stovyklų ir kitų neformaliojo vaikų švietimo veiklų programas  </t>
  </si>
  <si>
    <t>Įgyvendinta projektų veiklų proc.</t>
  </si>
  <si>
    <t>Siekti gyventojų sveikatos išsaugojimo, gerinant sveikatos priežiūros paslaugų kokybę ir prieinamumą</t>
  </si>
  <si>
    <t>turizmo maršrutų, individualių ekskursijų programų rengimas</t>
  </si>
  <si>
    <t>Įstaigų, plečiančių skaitmeninimą,  skaičius</t>
  </si>
  <si>
    <t>300/14</t>
  </si>
  <si>
    <t>&gt;180</t>
  </si>
  <si>
    <t>Atlikti Paberžės klebonijos ir svirno restauravimo ir remonto darbus</t>
  </si>
  <si>
    <t>Finansuotų vaikų dienos centrų  skaičius/veiklose dalyvavusių vaikų, jaunuolių  skaičius</t>
  </si>
  <si>
    <t>~500</t>
  </si>
  <si>
    <t xml:space="preserve">Atliktų, einamaisiais metais numatytų darbų, proc. </t>
  </si>
  <si>
    <t>Kėdainių rajono savivaldybės smulkaus verslo rėmimo fondo administravimas</t>
  </si>
  <si>
    <t>savivaldybės administracijos, Kėdainių TVIC ir verslą vienijančių asociacijų bendradarbiavimo stiprinimas</t>
  </si>
  <si>
    <t>1/1/1</t>
  </si>
  <si>
    <t>Įgyvendintų programų skaičius</t>
  </si>
  <si>
    <t>Patalpų, kuriose įrengta vėdinimo (kondicionavimo) sistema, skaičius</t>
  </si>
  <si>
    <t>32/100</t>
  </si>
  <si>
    <t>Pagal programą įdarbintų 14-18 m. jaunuolių skaičius</t>
  </si>
  <si>
    <t>Paskatintų iniciatyvų bei suorganizuotų veiklų skaičius</t>
  </si>
  <si>
    <t>6</t>
  </si>
  <si>
    <t>Asmenų, lankančių įstaigą, skaičius /sveikatingumo, sportinių renginių rajone skaičius</t>
  </si>
  <si>
    <t>1/2</t>
  </si>
  <si>
    <t>~350</t>
  </si>
  <si>
    <t>Grupių, klasių ir egzaminų centrų skaičius, kuriose įrengta vėdinimo (kondicionavimo) sistema</t>
  </si>
  <si>
    <t>Įrengtų/tvarkomų informacinių ženklinimo infrastruktūros objektų skaičius</t>
  </si>
  <si>
    <t>Atlikti moksliniai taikomieji tyrimai / parengta projektinė dokumentacija / einamaisiais metais numatyta atliktų darbų</t>
  </si>
  <si>
    <t>1/0/0</t>
  </si>
  <si>
    <t>~60</t>
  </si>
  <si>
    <t>~40</t>
  </si>
  <si>
    <t>1/100</t>
  </si>
  <si>
    <t>Parengtos techninės dokumentacijos skaičius /Paklota nuotekų tinklų, m</t>
  </si>
  <si>
    <t>Suorganizuotų renginius skaičius</t>
  </si>
  <si>
    <t>Funkcijos vykdymo užtikrinimas</t>
  </si>
  <si>
    <t>Darbuotojų, kuriems kompensuojamos išlaidos, skaičius</t>
  </si>
  <si>
    <t>Tvarkomų kultūros paveldo objektų ar kultūros paveldo statinių skaičius</t>
  </si>
  <si>
    <t>Parengtų specialiųjų planų skaičius</t>
  </si>
  <si>
    <t>1/~33</t>
  </si>
  <si>
    <t xml:space="preserve">Parengtos techninės dokumentacijos skaičius/Įrengtas dviračių kelias km </t>
  </si>
  <si>
    <t>Paramos pagal poreikį teikimas</t>
  </si>
  <si>
    <t>Oro kabelinės linijos įrengimas, m / pakeistų atramų/šviestuvų skaičius</t>
  </si>
  <si>
    <t>300/25/  25</t>
  </si>
  <si>
    <t>~1750</t>
  </si>
  <si>
    <t>Rekonstruotų griovių ilgis, km</t>
  </si>
  <si>
    <t>Parengtų projektų skaičius/rekonstruojamų hidrotechnikos įrenginių skaičius</t>
  </si>
  <si>
    <t>Sutvarkyta asbesto atliekų, t.</t>
  </si>
  <si>
    <t>Asmenų, gaunančių socialinę pašalpą ir kompensacijas, skaičius</t>
  </si>
  <si>
    <t>Mokinių, gaunančių būtiniausius mokinio reikmenis, skaičius</t>
  </si>
  <si>
    <t>Globojamų asmenų skaičius/globojamų asmenų, kuriems teikiamos paslaugos, procentas, palyginus su visais asmenimis, kuriems nustatytas paslaugos poreikis</t>
  </si>
  <si>
    <t>Socialinių darbuotojų ir atvejo vadybininkų darbui su šeimomis, patiriančiomis socialinę riziką, skaičius/šeimų, kurioms teikiamos paslaugos,  procentas, palyginus su visomis šeimomis, kurioms nustatytas paslaugos poreikis</t>
  </si>
  <si>
    <t>Vaikų, gaunančių nemokamą maitinimą, skaičius</t>
  </si>
  <si>
    <t>Asmenų, gaunančių šalpos išmokas, skaičius</t>
  </si>
  <si>
    <t>Asmenų, gaunančių išmokas vaikams, skaičius</t>
  </si>
  <si>
    <t>Neįgaliųjų, gavusių paslaugas, skaičius</t>
  </si>
  <si>
    <t>Pritaikytų būstų neįgaliesiems skaičius</t>
  </si>
  <si>
    <t>Asmenų, gavusių kompensacijas, skaičius</t>
  </si>
  <si>
    <t>Asmenų, gaunančių išmokas,  skaičius, tūkst.</t>
  </si>
  <si>
    <t>Asmenų, gaunančių socialines paslaugas, skaičius /asmenų, kuriems teikiamos paslaugos procentas, palyginus su visais asmenimis, kuriems nustatytas paslaugos poreikis</t>
  </si>
  <si>
    <t>Einamaisiais metais pagal poreikį atliktų  remontų socialiniuose būstuose skaičius, proc.</t>
  </si>
  <si>
    <t>Suremontuotų viešosios bibliotekos filialų skaičius</t>
  </si>
  <si>
    <t>Kulto pastatų, kuriems skirtas finansavimas tvarkybos darbams atlikti, skaičius</t>
  </si>
  <si>
    <t>Modernizuoti Kėdainių krašto muziejaus Daugiakultūrį centrą</t>
  </si>
  <si>
    <t>Parengta techninė dokumentacija / atlikta einamaisiais metais numatytų darbų, proc.</t>
  </si>
  <si>
    <t>Seniūnijų, kuriose vykdyta gatvių apšvietimo tinklų priežiūra ir remontas, skaičius</t>
  </si>
  <si>
    <t>Projektų, vykdomų apmokėjimo kompensavimo būdus, skaičius</t>
  </si>
  <si>
    <t>Seniūnijų skaičius, kuriose įgyvendinamos želdynų ir želdinių apsaugos, tvarkymo, būklės stebėsenos, želdynų kūrimo, želdinių veisimo ir inventorizavimo priemonės</t>
  </si>
  <si>
    <t>Paramos paraiškų pagal Lietuvos kaimo plėtros 2014–2020 metų programos priemonės „Rizikos valdymas“ veiklos srities ,,Pasėlių, gyvūnų ir augalų draudimo įmokos“, susijusios su pasėlių ir augalų, ūkinių gyvūnų draudimo įmokų kompensavimu, skaičius</t>
  </si>
  <si>
    <t>Gyvenviečių, kuriose atlikti drenažo remonto darbai, skaičius</t>
  </si>
  <si>
    <t xml:space="preserve">Suteiktų  informacinių, konsultacinių paslaugų ūkio subjektams ir asmenims pagal paklausimus skaičius, vnt. </t>
  </si>
  <si>
    <t>Subjektų, kuriems suteikta finansinė parama, skaičius</t>
  </si>
  <si>
    <t>Suorganizuotas verslininkų pagerbimo renginys ,,Verslo diena" ir nominuoti verslininkai pagal patvirtintus konkurso nuostatus</t>
  </si>
  <si>
    <t>Užregistruotų civilinės būklės aktų skaičius</t>
  </si>
  <si>
    <t>Kompensuoti savivaldybės patirtas išlaidas valdant nepaprastąją padėtį dėl užsieniečių, pasitraukusių iš Ukrainos dėl Rusijos Federacijos karinių veiksmų Ukrainoje</t>
  </si>
  <si>
    <t>Įstaigų, kurioms kompensuojamos išlaidos / asmenų,  pasitraukusių iš Ukrainos dėl Rusijos Federacijos karinių veiksmų Ukrainoje, skaičius</t>
  </si>
  <si>
    <t>Programų, kuriose dalyvauja savivaldybė, skaičius</t>
  </si>
  <si>
    <t>Įgyvendintų ekstremaliųjų situacijų prevencijos priemonių plano vykdymo procentas</t>
  </si>
  <si>
    <t>Programoje dalyvaujančių vaikų skaičius / plaukimo pamokų sk.</t>
  </si>
  <si>
    <t>Suorganizuotų rajoninių, respublikinių ir tarptautinių sporto renginių skaičius /  stovyklų skaičius</t>
  </si>
  <si>
    <t>18/5</t>
  </si>
  <si>
    <t>Atnaujinamų objektų skaičius</t>
  </si>
  <si>
    <t>Rekonstruotų hidrotechninių įrenginių skaičius</t>
  </si>
  <si>
    <t>Likviduotų neeksploatuojamų statinių  skaičius</t>
  </si>
  <si>
    <t>5/6/ 1,5</t>
  </si>
  <si>
    <t xml:space="preserve">Rekonstruotų rinktuvų, sausintuvų, griovių ilgis, km </t>
  </si>
  <si>
    <t>5/7/  1,5</t>
  </si>
  <si>
    <t xml:space="preserve">Rekonstruotų rinktuvų, sausintuvų ilgis, km </t>
  </si>
  <si>
    <t>6/10</t>
  </si>
  <si>
    <t>Atnaujintos ir E. sveikatos IS funkcionalumui pritaikytos įrangos kompl. skaičius</t>
  </si>
  <si>
    <t>Paslaugą gaunančių vaikų skaičius</t>
  </si>
  <si>
    <t>B</t>
  </si>
  <si>
    <t>Mokinių, kurie naudojasi sukurta visos dienos mokyklos infrastruktūra, skaičius</t>
  </si>
  <si>
    <t>&lt;900</t>
  </si>
  <si>
    <t>Skaičius objektų, esančių Kultūros vertybių registre, kurių duomenys /  objektų skaičius, kuriems parengti individualūs apsaugos reglamentai</t>
  </si>
  <si>
    <t>Savivaldybės švietimo įstaigose dirbančių mokytojų, specialistų, kurie paskatinti, skaičius</t>
  </si>
  <si>
    <t>Skatinti gyventojų fizinį aktyvumą, vystyti įvairias gyventojų poreikius atitinkančias sporto šakas</t>
  </si>
  <si>
    <t>10000</t>
  </si>
  <si>
    <t>Gerinti socialinę aplinką ir didinti socialinės paramos įvairovę</t>
  </si>
  <si>
    <t>Bendras gyvenamas plotas, kuriam dengiamas kainų skirtumas (tūkst. kv. metrų)</t>
  </si>
  <si>
    <t>Tiekėjų, teikiančių paslaugas, skaičius</t>
  </si>
  <si>
    <t>Įgyvendinti savarankiško gyvenimo namų paslaugų senyvo amžiaus asmenims teikimo programą</t>
  </si>
  <si>
    <t>Užtikrinti ir gerinti socialines paslaugas, teikiamas institucijose, namuose ir bendruomenėje pagyvenusio ir senyvo amžiaus asmenims</t>
  </si>
  <si>
    <t>Asmenų, kuriems suteikta psichologinė, konsultacinė pagalba, skaičius</t>
  </si>
  <si>
    <t>Asmenų, kuriems suteikta pagalba, skaičius</t>
  </si>
  <si>
    <t>430/98</t>
  </si>
  <si>
    <t>1/~             600</t>
  </si>
  <si>
    <t>Parengtos dokumentacijos skaičius</t>
  </si>
  <si>
    <t>Išplėsta vandentiekio ir  nuotekų tinklų  m</t>
  </si>
  <si>
    <t>Pasibaigus užimtumo didinimo programoms po 6 mėnesių dirbs arba vykdys savarankišką veiklą asmenų dalis iš užimtumo didinimo programų dalyvių skaičiaus (procentai)</t>
  </si>
  <si>
    <t>Mokyklų, kuriose įdiegtos universalaus dizaino ir kitos inžinerinės priemonės aplinką pritaikant asmenims, turintiems negalią, skaičius</t>
  </si>
  <si>
    <t>Gautos kompensacijos dalis, proc., per numatytą laikotarpį</t>
  </si>
  <si>
    <t>Einamaisiais metais numatytų atlikti darbų, proc.</t>
  </si>
  <si>
    <t>Apdovanotųjų skaičius</t>
  </si>
  <si>
    <t xml:space="preserve">Parengtų techninių dokumentacijų skaičius </t>
  </si>
  <si>
    <t xml:space="preserve">Kompleksiškai sutvarkyti ir pritaikyti bendruomenei ir verslui Kėdainių miesto viešąsias erdves </t>
  </si>
  <si>
    <t xml:space="preserve">Finansavimas pagal teikiamą poreikį </t>
  </si>
  <si>
    <t>Atnaujintų kultūros paveldo objektų skaičius</t>
  </si>
  <si>
    <t>Įstaigų, kuriose vykdomos socialinio - emocinio ugdymo programos, skaičius</t>
  </si>
  <si>
    <t>Atliktų rentgenologinių tyrimų skaičius/trumpesnės registracijos rentgeno tyrimui eilės, dienomis</t>
  </si>
  <si>
    <t>Surinktų atliekų (bendras) kiekis,  ~ tūkst. t.</t>
  </si>
  <si>
    <t>Rekonstruojamų/naujai paklotų vandentiekio ir nuotekų tinklų, km (iš viso suminis)</t>
  </si>
  <si>
    <t>2/20</t>
  </si>
  <si>
    <t>4</t>
  </si>
  <si>
    <t xml:space="preserve">Atliktų bendrųjų anestezijų skaičius per metus </t>
  </si>
  <si>
    <t>Visuomenės sveikatos priežiūros funkcijų vykdymas, proc.</t>
  </si>
  <si>
    <t>Einamaisiais metais numatomų atlikti tyrinėjimų/ Ekspertuotų projektų skaičius (pagal poreikį)</t>
  </si>
  <si>
    <t>1/1</t>
  </si>
  <si>
    <t>5</t>
  </si>
  <si>
    <t>002-01-01-01 (TP)</t>
  </si>
  <si>
    <t>002-01-01 (T, P)</t>
  </si>
  <si>
    <t>Neveiksniais pripažintų asmenų būklės peržiūrėjimas</t>
  </si>
  <si>
    <t>002-01-01-02 (TP)</t>
  </si>
  <si>
    <t>002-01-01-03 (TP)</t>
  </si>
  <si>
    <t>002-01-01-04 (TP)</t>
  </si>
  <si>
    <t>02-01-02 (T, P)</t>
  </si>
  <si>
    <t>002-01-02-01 (TP)</t>
  </si>
  <si>
    <t xml:space="preserve">E. sveikatos informacinės sistemos palaikymo ir tobulinimo VšĮ Kėdainių PSPC 2024–2026 m. programa </t>
  </si>
  <si>
    <t xml:space="preserve">E. sveikatos informacinės sistemos palaikymo ir tobulinimo VšĮ Kėdainių ligoninė 2024–2026 m. programa </t>
  </si>
  <si>
    <t>VšĮ Kėdainių ligoninės sterilizacinės modernizavimo 2023-2028 m. programa</t>
  </si>
  <si>
    <t>Mobilių komandų aprūpinimas  įranga Kėdainių rajono savivaldybėje</t>
  </si>
  <si>
    <t>Vaikų, turinčių  autizmo spektro ir kitų raidos sutrikimų, sveikatos stiprinimas, galimybių siekti asmeninės pažangos, pilnaverčio socialinio dalyvavimo prielaidų užtikrinimas</t>
  </si>
  <si>
    <t>Sveikatos centro sudėtyje teikiamų sveikatos priežiūros paslaugų infrastruktūros modernizavimas Kėdainių rajono savivaldybėje</t>
  </si>
  <si>
    <t>002-01-02-02 (TP)</t>
  </si>
  <si>
    <t>002-01-02-03 (TP)</t>
  </si>
  <si>
    <t>002-01-02-04 (TP)</t>
  </si>
  <si>
    <t>002-01-02-05 (TP)</t>
  </si>
  <si>
    <t>002-01-02-06 (TP)</t>
  </si>
  <si>
    <t>002-01-02-07 (TP)</t>
  </si>
  <si>
    <t>002-01-02-08 (TP)</t>
  </si>
  <si>
    <t>002-01-02-09 (TP)</t>
  </si>
  <si>
    <t>002-01-02-10 (TP)</t>
  </si>
  <si>
    <t>002-01-02-11 (TP)</t>
  </si>
  <si>
    <t>002-01-02-12 (TP)</t>
  </si>
  <si>
    <t>002-01-02-13 (TP)</t>
  </si>
  <si>
    <t>002-01-02-14 (TP)</t>
  </si>
  <si>
    <t>002-01-02-15 (TP)</t>
  </si>
  <si>
    <t>Pritraukti naujus bei išlaikyti esamus sveikatos priežiūros specialistus</t>
  </si>
  <si>
    <t>02-01-03 (T)</t>
  </si>
  <si>
    <t>002-01-03-01 (TP)</t>
  </si>
  <si>
    <t>Trūkstamos sveikatos priežiūros specialistų skatinimo dirbti VšĮ Kėdainių  ligoninėje 2023-2026 m. programa</t>
  </si>
  <si>
    <t>002-01-03-02 (TP)</t>
  </si>
  <si>
    <t>002-01-03-03 (TP)</t>
  </si>
  <si>
    <t>02-01-04 (T, P)</t>
  </si>
  <si>
    <t xml:space="preserve">Modernizuoti ir atnaujinti sveikatos priežiūros įstaigų infrastruktūrą sveikatos gerinimo poreikiams </t>
  </si>
  <si>
    <t>002-01-04-01 (TP)</t>
  </si>
  <si>
    <t>002-01-04-02 (TP)</t>
  </si>
  <si>
    <t>002-01-04-03 (TP)</t>
  </si>
  <si>
    <t>002-01-04-04 (TP)</t>
  </si>
  <si>
    <t>002-01-04-05 (TP)</t>
  </si>
  <si>
    <t>Visuomenės sveikatos biurui skirtų patalpų remontas</t>
  </si>
  <si>
    <t>Programos uždavinio, priemonės kodas ir požymis</t>
  </si>
  <si>
    <t xml:space="preserve"> 2025 m. asignavimai ir kitos lėšos</t>
  </si>
  <si>
    <t xml:space="preserve"> 2026 m. asignavimai ir kitos lėšos</t>
  </si>
  <si>
    <t>Metų medicinos darbuotojo apdovanojimas</t>
  </si>
  <si>
    <t>Organizuoti Lietuvos Respublikos teisės aktuose numatytos paramos bei paslaugų asmenims ir šeimoms teikimą, skatinti socialinę integraciją</t>
  </si>
  <si>
    <t>003-01-01 (T)</t>
  </si>
  <si>
    <t>003-01-01-01 (TP)</t>
  </si>
  <si>
    <t>Socialinių išmokų bei kompensacijų (būsto šildymo išlaidų, išlaidų šaltam bei nuotekoms ir išlaidų karštam vandeniui), paramos mirties atveju teikimas ir administravimas</t>
  </si>
  <si>
    <t xml:space="preserve">Išlaidų už įsigytus produktus, mokinio reikmenis finansavimas,  socialinės paramos mokiniams administravimas </t>
  </si>
  <si>
    <t>Nemokamo socialiai remtinų vaikų maitinimo ikimokyklinėse įstaigose organizavimas</t>
  </si>
  <si>
    <t xml:space="preserve">Tikslinių kompensacijų teikimas </t>
  </si>
  <si>
    <t>Išmokų vaikams teikimas</t>
  </si>
  <si>
    <t>Būsto nuomos ar išperkamosios būsto nuomos mokesčių dalies kompensavimas</t>
  </si>
  <si>
    <t>Išlaidų už  būsto suteikimą užsieniečiams, pasitraukusiems iš Ukrainos dėl Rusijos Federacijos karinių veiksmų Ukrainoje finansavimas</t>
  </si>
  <si>
    <t>Savivaldybės patirtų išlaidų kompensavimas užsieniečiams, pasitraukusiems iš Ukrainos dėl Rusijos Federacijos karinių veiksmų Ukrainoje, priimti ir pagalbai jiems teikti įgyvendinant Lietuvos Respublikos piniginės socialinės paramos nepasiturintiems gyventojams įstatymą</t>
  </si>
  <si>
    <t>Vienkartinių išmokų teikimas įsikurti gyvenamojoje vietoje savivaldybės teritorijoje ir (ar) mėnesinių kompensacijų teikimas kompensacijas vaiko ugdymo pagal ikimokyklinio ir priešmokyklinio ugdymo programą</t>
  </si>
  <si>
    <t>Kelionės išlaidų už lengvatinį keleivių vežimą kompensavimas</t>
  </si>
  <si>
    <t>Lietuvos Respublikos piniginės socialinės paramos nepasiturintiems gyventojams įstatymo įgyvendinimo užtikrinimas</t>
  </si>
  <si>
    <t>Socialinės paramos teikimas mokiniams pagal Lietuvos Respublikos socialinės paramos mokiniams įstatymą užsieniečiams, pasitraukusiems iš Ukrainos dėl Rusijos federacijos karinių veiksmų Ukrainoje</t>
  </si>
  <si>
    <t>Paramos būstui išsinuomoti teikimas pagal Lietuvos Respublikos paramos būstui įsigyti ar išsinuomoti įstatymą užsieniečiams, pasitraukusiems iš Ukrainos dėl Rusijos federacijos karinių veiksmų Ukrainoje</t>
  </si>
  <si>
    <t>Išlaidų patirtų teikiant specialiąsias socialines paslaugas užsieniečiams, pasitraukusiems iš Ukrainos dėl Rusijos federacijos karinių veiksmų Ukrainoje, apmokėjimas</t>
  </si>
  <si>
    <t>003-01-01-02 (TP)</t>
  </si>
  <si>
    <t>003-01-01-03 (TP)</t>
  </si>
  <si>
    <t>003-01-01-04 (TP)</t>
  </si>
  <si>
    <t>003-01-01-05 (TP)</t>
  </si>
  <si>
    <t>003-01-01-06 (TP)</t>
  </si>
  <si>
    <t>003-01-01-07 (TP)</t>
  </si>
  <si>
    <t>003-01-01-08 (TP)</t>
  </si>
  <si>
    <t>003-01-01-10 (TP)</t>
  </si>
  <si>
    <t>003-01-01-11 (TP)</t>
  </si>
  <si>
    <t>003-01-01-12 (TP)</t>
  </si>
  <si>
    <t>003-01-01-13 (TP)</t>
  </si>
  <si>
    <t>003-01-01-14 (TP)</t>
  </si>
  <si>
    <t>003-01-01-15 (TP)</t>
  </si>
  <si>
    <t>003-01-01-16 (TP)</t>
  </si>
  <si>
    <t>003-01-01-17 (TP)</t>
  </si>
  <si>
    <t>003-01-02 (T)</t>
  </si>
  <si>
    <t>002-01-04-06 (PP)</t>
  </si>
  <si>
    <t>002-01-04-07 (PP)</t>
  </si>
  <si>
    <t>Projekto "Kokybiškų visuomenės sveikatos paslaugų prieinamumo didinimas Kėdainių rajone" įgyvendinimas</t>
  </si>
  <si>
    <t>Savivaldybės parama socialiai pažeidžiamoms grupėms (šeimoms patiriančioms riziką, senyvo amžiaus, neįgaliems asmenims ir kt.)</t>
  </si>
  <si>
    <t>Kainų skirtumo gyventojams už šildymą kompensavimas</t>
  </si>
  <si>
    <t>Karšto ir šalto vandens pardavimo kainos socialiai remtiniems asmenims kompensavimas</t>
  </si>
  <si>
    <t>Vienkartinė išmoka gimus vaikui Lietuvos Respublikos teritorijoje ir gyvenančiam Kėdainių rajono savivaldybėje</t>
  </si>
  <si>
    <t>Socialinių įstaigų  darbuotojų važiavimo į/iš darbo išlaidų kompensavimas</t>
  </si>
  <si>
    <t>Pagalbos pinigai globėjams, globojantiems vaikus</t>
  </si>
  <si>
    <t>Socialinės globos ir akredituotos socialinės priežiūros paslaugų teikiamo finansavimas ne savivaldybės pavaldumo ir nevyriausybinėse organizacijose, paslaugų įsigijimas</t>
  </si>
  <si>
    <t>003-01-02-01 (TP)</t>
  </si>
  <si>
    <t>003-01-02-02 (TP)</t>
  </si>
  <si>
    <t>003-01-02-03 (TP)</t>
  </si>
  <si>
    <t>003-01-02-04 (TP)</t>
  </si>
  <si>
    <t>003-01-02-05 (TP)</t>
  </si>
  <si>
    <t>003-01-02-06 (TP)</t>
  </si>
  <si>
    <t>003-01-02-07 (TP)</t>
  </si>
  <si>
    <t>003-01-03-01 (TP)</t>
  </si>
  <si>
    <t>003-01-03-02 (TP)</t>
  </si>
  <si>
    <t>003-01-03-03 (TP)</t>
  </si>
  <si>
    <t>Paslaugų teikimo Kėdainių bendruomenės socialiniame centre užtikrinimas</t>
  </si>
  <si>
    <t>Paslaugų teikimo Dotnuvos slaugos namuose užtikrinimas</t>
  </si>
  <si>
    <t>Paslaugų teikimo Josvainių socialinio ir ugdymo centre užtikrinimas</t>
  </si>
  <si>
    <t>Paslaugų teikimo Šėtos socialinio ir ugdymo centre užtikrinimas</t>
  </si>
  <si>
    <t>Savarankiško gyvenimo namų paslaugų asmenims su sutrikusiu intelektu teikimo programa</t>
  </si>
  <si>
    <t>003-01-03-04 (TP)</t>
  </si>
  <si>
    <t>003-01-03-05 (TP)</t>
  </si>
  <si>
    <t>003-01-03-06 (TP)</t>
  </si>
  <si>
    <t>003-01-03-07 (TP)</t>
  </si>
  <si>
    <t>003-01-03-08 (TP)</t>
  </si>
  <si>
    <t>003-01-03-09 (TP)</t>
  </si>
  <si>
    <t>003-01-03-10 (TP)</t>
  </si>
  <si>
    <t>003-01-03-11 (TP)</t>
  </si>
  <si>
    <t>Integralios pagalbos į namus teikimas Kėdainių rajone</t>
  </si>
  <si>
    <t>Socialinės reabilitacijos paslaugų neįgaliesiems bendruomenėje organizavimas</t>
  </si>
  <si>
    <t>Socialinių dirbtuvių paslaugos organizavimas</t>
  </si>
  <si>
    <t>Paslaugų gavėjų skaičius</t>
  </si>
  <si>
    <t>Socialinės globos asmenims su sunkia negalia teikimas</t>
  </si>
  <si>
    <t>003-01-03-13 (TP)</t>
  </si>
  <si>
    <t xml:space="preserve">Asmeninės pagalbos teikimas ir administravimas </t>
  </si>
  <si>
    <t>003-01-04 (T)</t>
  </si>
  <si>
    <t>003-01-04-01 (TP)</t>
  </si>
  <si>
    <t>Stacionarių ir nestacionarių socialinių paslaugų teikimo Kėdainių pagalbos šeimai centre užtikrinimas</t>
  </si>
  <si>
    <t>Kompleksinės pagalbos šeimoms ir asmenims teikimas</t>
  </si>
  <si>
    <t>003-01-04-02 (TP)</t>
  </si>
  <si>
    <t>003-01-04-03 (TP)</t>
  </si>
  <si>
    <t>Globos šeimoje skatinimas, pagalbos globėjams ir vaikams teikimas</t>
  </si>
  <si>
    <t>003-01-04-04 (TP)</t>
  </si>
  <si>
    <t>9/180</t>
  </si>
  <si>
    <t>Vaikų dienos centrų veiklos programų finansavimas</t>
  </si>
  <si>
    <t>003-01-04-05 (TP)</t>
  </si>
  <si>
    <t>Laisvės atėmimo bausmę atlikusių asmenų integracijos į visuomenę užtikrinimas</t>
  </si>
  <si>
    <t>003-01-04-06 (TP)</t>
  </si>
  <si>
    <t>003-01-04-07 (TP)</t>
  </si>
  <si>
    <t>003-01-04-08 (TP)</t>
  </si>
  <si>
    <t>003-01-04-09 (TP)</t>
  </si>
  <si>
    <t>Kėdainių rajono savivaldybės užimtumo didinimo programos įgyvendinimas</t>
  </si>
  <si>
    <t>003-01-04-10 (TP)</t>
  </si>
  <si>
    <t>Socialiai pažeidžiamų asmenų, neturinčių gyvenamosios vietos, gyvybiškai svarbiausių poreikių užtikrinimas</t>
  </si>
  <si>
    <t>003-01-05 (T, P)</t>
  </si>
  <si>
    <t>003-01-05-01 (TP)</t>
  </si>
  <si>
    <t>003-01-03 (T, P)</t>
  </si>
  <si>
    <t>Valstybinio visuomenės sveikatos stiprinimo fondo projektas „Gyventojų sveikatos stiprinimas Kėdainių rajone“</t>
  </si>
  <si>
    <t>Finansinės paramos šeimynos teikimas</t>
  </si>
  <si>
    <t>Savivaldybės ir socialinio būsto remontas</t>
  </si>
  <si>
    <t>Socialinės priežiūros šeimoms, patiriančioms socialinę riziką, teikimas</t>
  </si>
  <si>
    <t>Viešosios aplinkos pritaikymas specialiųjų poreikių turintiems gyventojams</t>
  </si>
  <si>
    <t>003-01-05-03 (TP)</t>
  </si>
  <si>
    <t>003-01-05-04 (TP)</t>
  </si>
  <si>
    <t>003-01-05-05 (TP)</t>
  </si>
  <si>
    <t>Sveikatos priežiūros specialistų skatinimo dirbti VšĮ Kėdainių  PSPC 2023-2028 m. programa</t>
  </si>
  <si>
    <t>Būsto pritaikymo neįgaliesiems organizavimas ir dalinis kompensavimas</t>
  </si>
  <si>
    <t>Modernizuoti socialines paslaugas teikiančių įstaigų ir socialinio būsto infrastruktūrą, didinant gyventojų socialinę gerovę</t>
  </si>
  <si>
    <t>003-01-05-07 (PP)</t>
  </si>
  <si>
    <t>Socialinio būsto fondo neįgaliesiems ir gausioms šeimoms plėtra</t>
  </si>
  <si>
    <t>003-01-05-02 (PP)</t>
  </si>
  <si>
    <t>003-01-05-06 (TP)</t>
  </si>
  <si>
    <t>004-01-01 (T)</t>
  </si>
  <si>
    <t>Finansuoti sporto veiklos programas, skatinti Kėdainių rajono sporto organizacijas, sporto komandas ir sportininkus</t>
  </si>
  <si>
    <t>Neįgaliųjų ir senjorų fizinio aktyvumo skatinimas,  sporto renginių ir sporto treniruočių stovyklų organizavimas</t>
  </si>
  <si>
    <t>Rajoninių, respublikinių, tarptautinių visų amžiaus grupių aukšto meistriškumo sporto renginių ir aukšto meistriškumo sporto treniruočių stovyklų organizavimas</t>
  </si>
  <si>
    <t xml:space="preserve">Vaikų mokymo plaukti veiklos programa, dalyvaujant projekte „Mokėk plaukti ir saugiau elgtis vandenyje“ </t>
  </si>
  <si>
    <t>Sporto metodininkų veiklos kaimiškosiose seniūnijose užtikrinimas</t>
  </si>
  <si>
    <t>Kėdainių krepšinio komandos „Nevėžis-Optibet“ klubinio krepšinio vystymo programa</t>
  </si>
  <si>
    <t>Salės futbolo komandos „Kėdainiai United“ klubinio salės futbolo vystymo programa</t>
  </si>
  <si>
    <t>Moterų futbolo komandos Kėdainių „Nevėžis“ programa</t>
  </si>
  <si>
    <t>Futbolo komandos Kėdainių „Nevėžis“ klubinio futbolo vystymo programa</t>
  </si>
  <si>
    <t>Dziudo sporto šakos vystymo programa</t>
  </si>
  <si>
    <t>Sportuojančių vaikų sk./ dalyvaujančių LFF vaikų pirmenybėse komandų sk./FK „Nevėžis“ vyrų komandos papildymas jaunais žaidėjais skaičius</t>
  </si>
  <si>
    <t>Aukšto meistriškumo sportininkų ir jų trenerių paskatinimas  už sporto pasiekimus</t>
  </si>
  <si>
    <t>004-01-02 (T)</t>
  </si>
  <si>
    <t>Kėdainių rajono vaikų ir jaunimo futbolo plėtros programa</t>
  </si>
  <si>
    <t>004-01-04 (T)</t>
  </si>
  <si>
    <t>Atnaujinti ir (arba) plėsti sporto infrastruktūrą, sudarant sąlygas fizinio aktyvumo ugdymui</t>
  </si>
  <si>
    <t>Bendruomeninės fizinio aktyvumo infrastruktūros mieste ir rajone atnaujinimas ir (arba) plėtra</t>
  </si>
  <si>
    <t>Krakių Mikalojaus Katkaus gimnazijos sporto aikštyno atnaujinimas</t>
  </si>
  <si>
    <t>Sporto infrastruktūros prie ugdymo įstaigų  atnaujinimas</t>
  </si>
  <si>
    <t xml:space="preserve">LSU Kėdainių Aušros“ progimnazijos plaukimo ir Kėdainių sporto centro Vilainių rekreacijos ir sporto pramogų komplekso baseinų renovacijos/plėtros galimybių studijos parengimas </t>
  </si>
  <si>
    <t>004-01-03 (T)</t>
  </si>
  <si>
    <t>Užtikrinti efektyvią Kėdainių sporto centro veiklą, vykdyti organizuojamus renginius, didinti sportinės veiklos žinomumą</t>
  </si>
  <si>
    <t>Kėdainių sporto centro saulės fotovoltinė elektrinė iš saulės elektrinių parko  įsigijimas</t>
  </si>
  <si>
    <t>Uždavinio, priemonės pavadinimas, finansavimo šaltiniai</t>
  </si>
  <si>
    <t>Kultūros įstaigų  darbuotojų važiavimo į/iš darbo išlaidų kompensavimas</t>
  </si>
  <si>
    <t>005-01-01 (T)</t>
  </si>
  <si>
    <t>Mikalojaus Daukšos viešosios bibliotekos bei jos filialų veiklos užtikrinimas, gyventojų  informacinių, edukacinių, kultūrinių, skaitymo, komunikacinių  poreikių ugdymas</t>
  </si>
  <si>
    <t>Organizuoti  Kėdainių rajono savivaldybės kultūros įstaigų  veiklą,  užtikrinti kultūros paslaugų kokybę ir jų prieinamumą</t>
  </si>
  <si>
    <t>Kultūros centrų ir jų skyrių veiklos  užtikrinimas, krašto bendruomenės įtraukimas dalyvauti organizuojamuose renginiuose</t>
  </si>
  <si>
    <t>Kultūrinių veiklos projektų finansavimas</t>
  </si>
  <si>
    <t>Krašto kultūros premijos teikimas</t>
  </si>
  <si>
    <t>Česlavo Milošo premijos teikimas</t>
  </si>
  <si>
    <t>Mėgėjų meno kolektyvų aprūpinimas tautiniais ir kitais koncertiniais kostiumais bei muzikos instrumentais</t>
  </si>
  <si>
    <t>Tarptautinių kultūros mainų plėtojimas</t>
  </si>
  <si>
    <t>005-01-02 (T)</t>
  </si>
  <si>
    <t>Sudaryti sąlygas dalyvauti kultūrinėje bei kūrybinėje veikloje, puoselėti etninę kultūrą, finansuoti kultūros renginius bei projektus</t>
  </si>
  <si>
    <t>Rajono savivaldybės renginių, kultūrinių iniciatyvų finansavimas, etninės kultūros puoselėjimas</t>
  </si>
  <si>
    <t>005-01-03 (T)</t>
  </si>
  <si>
    <t>Jaunimo veiklos projektų finansavimas</t>
  </si>
  <si>
    <t>Programų, užtikrinančių jaunimo neformalaus ugdymo plėtrą finansavimas</t>
  </si>
  <si>
    <t>Atviro jaunimo centro ir atvirųjų jaunimo erdvių veiklos projektų finansavimas</t>
  </si>
  <si>
    <t>Tarptautinės jaunimo dienos renginio organizavimas</t>
  </si>
  <si>
    <t>005-01-04 (T)</t>
  </si>
  <si>
    <t xml:space="preserve">Nevyriausybinių organizacijų institucinio stiprinimo ir veiklos plėtojimo projektų finansavimas </t>
  </si>
  <si>
    <t xml:space="preserve">Bendruomeninių organizacijų veiklos projektų finansavimas </t>
  </si>
  <si>
    <t>Kėdainių rajono vietos veiklos grupės teritorijos vietos plėtros 2015-2023 m. strategijos finansavimas</t>
  </si>
  <si>
    <t>Kėdainių rajono vietos veiklos grupės 2023-2029 m. vietos plėtros strategijos finansavimas</t>
  </si>
  <si>
    <t xml:space="preserve">Vietos plėtros strategijos rengimo ir įgyvendinimo programa ir Kėdainių miesto vietos veiklos grupės vietos plėtros 2023-2029 metų strategijos finansavimas </t>
  </si>
  <si>
    <t xml:space="preserve">Priemonės "Stiprinti bendruomeninę veiklą savivaldybėse" įgyvendinimas </t>
  </si>
  <si>
    <t xml:space="preserve">Rajono nevyriausybinių organizacijų veiklos stiprinimas </t>
  </si>
  <si>
    <t xml:space="preserve">Parengta strategija / finansuotų projektų skaičius </t>
  </si>
  <si>
    <t>005-01-05 (T)</t>
  </si>
  <si>
    <t>Kėdainių kultūros centro rekonstrukcija ir įrengimas</t>
  </si>
  <si>
    <t>Kėdainių krašto muziejaus ir jo skyrių  veiklos užtikrinimas, kultūros paslaugų Kėdainių krašto muziejuje plėtra ir prieinamumo didinimas</t>
  </si>
  <si>
    <t>011-01-01 (T)</t>
  </si>
  <si>
    <t>011-01-02 (T)</t>
  </si>
  <si>
    <t>011-01-03 (T)</t>
  </si>
  <si>
    <t>Gyventojų registro tvarkymas ir duomenų valstybės registrui teikimas</t>
  </si>
  <si>
    <t>Duomenų teikimas valstybės suteiktos pagalbos registrui</t>
  </si>
  <si>
    <t>Civilinės būklės aktų registravimas</t>
  </si>
  <si>
    <t>Valstybinės kalbos vartojimo ir taisyklingumo kontrolė</t>
  </si>
  <si>
    <t>Koordinuotai teikiamų paslaugų vaikams nuo gimimo iki 18 metų (turintiems didelių ir labai didelių specialiųjų ugdymosi poreikių – iki 21 metų) ir vaiko atstovams pagal įstatymą koordinavimas</t>
  </si>
  <si>
    <t>Jaunimo teisių apsauga</t>
  </si>
  <si>
    <t>Gyvenamosios vietos deklaravimo duomenų ir gyvenamosios vietos nedeklaravusių asmenų  apskaitos duomenų tvarkymas</t>
  </si>
  <si>
    <t>Savivaldybės mero rezervas</t>
  </si>
  <si>
    <t>Savivaldybės mero fondas</t>
  </si>
  <si>
    <t>Paskolų grąžinimas, palūkanų ir paskolų aptarnavimo išlaidų apmokėjimas</t>
  </si>
  <si>
    <t>UAB "Kėdbusas" nuostolingų maršrutų kompensavimas</t>
  </si>
  <si>
    <t>Dalyvavimas Lietuvos savivaldybių asociacijos veikloje</t>
  </si>
  <si>
    <t>Dalyvavimas VšĮ Kauno regiono plėtros agentūros veikloje</t>
  </si>
  <si>
    <t xml:space="preserve">Dalyvavimas Kauno regiono plėtros tarybos veikloje </t>
  </si>
  <si>
    <t>Prevencinės programos „Saugios aplinkos kūrimas ir bendruomenės teisėtvarkos kūrimas" finansavimas</t>
  </si>
  <si>
    <t>Savivaldybės priešgaisrinės tarnybos veiklos užtikrinimas, infrastruktūros modernizavimas</t>
  </si>
  <si>
    <t>Civilinės saugos organizavimas</t>
  </si>
  <si>
    <t>Dalyvavimas  rengiant ir vykdant mobilizaciją, demobilizaciją, priimančiosios šalies paramą</t>
  </si>
  <si>
    <t>Valstybės garantuojamos pirminės teisinės pagalbos teikimas</t>
  </si>
  <si>
    <t>Savivaldybei priskirtų archyvinių dokumentų tvarkymas</t>
  </si>
  <si>
    <t>Savivaldybės kontrolės ir audito tarnybos veiklos užtikrinimas</t>
  </si>
  <si>
    <t xml:space="preserve">Vystyti jaunimui palankią aplinką bei infrastruktūrą, plėsti ir skatinti įvairias jaunimo veiklas ir užimtumą,  formuojant jaunimo politiką Kėdainių rajone </t>
  </si>
  <si>
    <t>Skatinti nevyriausybinių ir bendruomeninių organizacijų  plėtrą Kėdainių rajone, didinti jų įtrauktį</t>
  </si>
  <si>
    <t>Akademijos kultūros centro remontas</t>
  </si>
  <si>
    <t>Kėdainių rajono savivaldybės Mikalojaus Daukšos bibliotekos ir jos filialų  vidaus erdvių remontas smulkusis</t>
  </si>
  <si>
    <t>001-01-01 (T)</t>
  </si>
  <si>
    <t>004-01-01-01 (TP)</t>
  </si>
  <si>
    <t>004-01-01-02 (TP)</t>
  </si>
  <si>
    <t>004-01-01-03 (TP)</t>
  </si>
  <si>
    <t>004-01-01-04 (TP)</t>
  </si>
  <si>
    <t>004-01-01-05 (TP)</t>
  </si>
  <si>
    <t>004-01-02-01 (TP)</t>
  </si>
  <si>
    <t>004-01-02-02 (TP)</t>
  </si>
  <si>
    <t>004-01-02-03 (TP)</t>
  </si>
  <si>
    <t>004-01-02-04 (TP)</t>
  </si>
  <si>
    <t>004-01-02-05 (TP)</t>
  </si>
  <si>
    <t>004-01-02-06 (TP)</t>
  </si>
  <si>
    <t>004-01-02-07 (TP)</t>
  </si>
  <si>
    <t>004-01-02-08 (TP)</t>
  </si>
  <si>
    <t>004-01-03-01 (TP)</t>
  </si>
  <si>
    <t>004-01-04-01 (TP)</t>
  </si>
  <si>
    <t>004-01-04-02 (TP)</t>
  </si>
  <si>
    <t>004-01-04-03 ((TP)</t>
  </si>
  <si>
    <t>004-01-04-04 (TP)</t>
  </si>
  <si>
    <t>004-01-04-05 (TP)</t>
  </si>
  <si>
    <t>004-01-04-06 (TP)</t>
  </si>
  <si>
    <t>005-01-05-06 (TP)</t>
  </si>
  <si>
    <t>005-01-05-05 (TP)</t>
  </si>
  <si>
    <t>005-01-05-04 (TP)</t>
  </si>
  <si>
    <t>005-01-05-02 (TP)</t>
  </si>
  <si>
    <t>005-01-05-01 (TP)</t>
  </si>
  <si>
    <t>005-01-04-07 (TP)</t>
  </si>
  <si>
    <t>005-01-04-06 (TP)</t>
  </si>
  <si>
    <t>005-01-04-05 (TP)</t>
  </si>
  <si>
    <t>005-01-04-03 (TP)</t>
  </si>
  <si>
    <t>005-01-04-04 (TP)</t>
  </si>
  <si>
    <t>005-01-04-02 (TP)</t>
  </si>
  <si>
    <t>005-01-04-01 (TP)</t>
  </si>
  <si>
    <t>005-01-03-06 (TP)</t>
  </si>
  <si>
    <t>005-01-03-05 (TP)</t>
  </si>
  <si>
    <t>005-01-03-04 (TP)</t>
  </si>
  <si>
    <t>005-01-03-03 (TP)</t>
  </si>
  <si>
    <t>005-01-03-02 (TP)</t>
  </si>
  <si>
    <t>005-01-03-01 (TP)</t>
  </si>
  <si>
    <t>005-01-02-06 (TP)</t>
  </si>
  <si>
    <t>005-01-02-04 (TP)</t>
  </si>
  <si>
    <t>005-01-02-03 (TP)</t>
  </si>
  <si>
    <t>005-01-02-02 (TP)</t>
  </si>
  <si>
    <t>005-01-02-01(TP)</t>
  </si>
  <si>
    <t>005-01-02-05 (TP)</t>
  </si>
  <si>
    <t>005-01-01-04 (TP)</t>
  </si>
  <si>
    <t>005-01-01-03 (TP)</t>
  </si>
  <si>
    <t>005-01-01-02 (TP)</t>
  </si>
  <si>
    <t>005-01-01-01 (TP)</t>
  </si>
  <si>
    <t xml:space="preserve">Švietimo programų įgyvendinimas ir  tinkamos  ugdymo(si) aplinkos užtikrinimas </t>
  </si>
  <si>
    <t>006-01-01 (T)</t>
  </si>
  <si>
    <t>Krakių kultūros centro patalpų dalies pritaikymas kultūros reikmėms</t>
  </si>
  <si>
    <t>Kėdainių rajono turizmo strategijos parengimas</t>
  </si>
  <si>
    <t>religinio turizmo plėtojimas</t>
  </si>
  <si>
    <t>turizmo rinkodara</t>
  </si>
  <si>
    <t>www.kedainiai.lt svetainės administravimas, vizualaus turizmo turinio kūrimas, turizmo statistikos duomenų apskaita ir analizė</t>
  </si>
  <si>
    <t>turizmo informacijos apie gamtos, architektūros, istorijos, kultūros paveldo objektus, turizmo išteklius, lankytinas vietas, maitinimo, apgyvendinimo, kaimo turizmo sodybas, amatus rengimas, atnaujinimas ir sklaida</t>
  </si>
  <si>
    <t>006-01-01-01 (TP)</t>
  </si>
  <si>
    <t>006-01-02 (T)</t>
  </si>
  <si>
    <t>Nekilnojamųjų kultūros vertybių vertinimo medžiagos, nekilnojamųjų kultūros paveldo objektų, vietovių  individualius apsaugos reglamentų rengimas</t>
  </si>
  <si>
    <t>006-01-02-01 (TP)</t>
  </si>
  <si>
    <t>Kėdainių rajono savivaldybės bažnyčių rėmimo programos įgyvendinimas</t>
  </si>
  <si>
    <t>006-01-02-02 (TP)</t>
  </si>
  <si>
    <t>006-01-02-03 (TP)</t>
  </si>
  <si>
    <t>006-01-02-04 (TP)</t>
  </si>
  <si>
    <t>006-01-02-05 (TP)</t>
  </si>
  <si>
    <t>Apytalaukio dvaro sodybos avarinės būklės likvidavimas, dvaro tvarkybos darbai</t>
  </si>
  <si>
    <t>006-01-02-06 (TP)</t>
  </si>
  <si>
    <t>006-01-02-07 (TP)</t>
  </si>
  <si>
    <t>006-01-02-08 (TP)</t>
  </si>
  <si>
    <t>Kėdainių senamiesčio pastatų ir rajono architektūrinių paminklų apšvietimas</t>
  </si>
  <si>
    <t>006-01-02-09 (TP)</t>
  </si>
  <si>
    <t>006-01-02-10 (PP)</t>
  </si>
  <si>
    <t>006-01-02-11 (TP)</t>
  </si>
  <si>
    <t>006-01-02-12 (TP)</t>
  </si>
  <si>
    <t>006-01-03 (T)</t>
  </si>
  <si>
    <t>006-01-03-01 (TP)</t>
  </si>
  <si>
    <t xml:space="preserve">Akademijos parko tvarkyba  </t>
  </si>
  <si>
    <t>Paberžės  parko tvarkybos projekto parengimas ir tvarkyba</t>
  </si>
  <si>
    <t>006-01-03-02 (TP)</t>
  </si>
  <si>
    <t>006-01-03-05 (TP)</t>
  </si>
  <si>
    <t>Babėnų šilo miškotvarka ir pritaikymas patogiam poilsiui, laisvalaikiui</t>
  </si>
  <si>
    <t>Sudaryti prielaidas ugdymo kokybei gerinti, mažinti ugdymo kokybės skirtumus tarp mokyklų</t>
  </si>
  <si>
    <t>Brandos egzaminų sesijos, tarpinių pasiekimų patikrinimų III gimnazijos klasėse, pagrindinio ugdymo pasiekimų patikrinimų, nacionalinių mokinių pasiekimų patikrinimų bei tyrimų organizavimas</t>
  </si>
  <si>
    <t>Užtikrinti neformaliojo ugdymo dermę</t>
  </si>
  <si>
    <t>001-01-01-01 (TP)</t>
  </si>
  <si>
    <t>001-01-01-04 (TP)</t>
  </si>
  <si>
    <t>001-01-01-02 (TP)</t>
  </si>
  <si>
    <t>Ugdymo programų įgyvendinimo ir tinkamos ugdymo (si) aplinkos užtikrinimas  Kėdainių Dailės, Kalbų ir Muzikos mokyklose</t>
  </si>
  <si>
    <t>001-01-02-01 (TP)</t>
  </si>
  <si>
    <t>001-01-02-02 (TP)</t>
  </si>
  <si>
    <t>001-01-02-03 (TP)</t>
  </si>
  <si>
    <t>001-01-02-04 (TP)</t>
  </si>
  <si>
    <t>001-01-02-05 (TP)</t>
  </si>
  <si>
    <t>Gerinti švietimo pagalbos teikimą, įgyvendinti kokybišką įvairių ugdymosi poreikių turinčių mokinių ugdymą taikant inovatyvius ugdymo(si) metodus ir būdus</t>
  </si>
  <si>
    <t>001-01-03 (T)</t>
  </si>
  <si>
    <t>001-01-02 (T, P)</t>
  </si>
  <si>
    <t>Neformalaus švietimo projektas "Išmaniųjų akademija"  (ES projekto "Kauno regiono funkcinės zonos strategija" dalis)</t>
  </si>
  <si>
    <t>Įvairialypio švietimo plėtojimas Kėdainių „Aušros“ progimnazijoje ir Vilainių mokykloje-darželyje „Obelėlė“, vykdant visos dienos mokyklos veiklą</t>
  </si>
  <si>
    <t>001-01-03-04 (PP)</t>
  </si>
  <si>
    <t>001-01-03-01 (TP)</t>
  </si>
  <si>
    <t>001-01-03-02 (PP)</t>
  </si>
  <si>
    <t>001-01-03-03 (PP)</t>
  </si>
  <si>
    <t>Kvalifikuotos švietimo pagalbos mokiniui, mokytojui, mokyklai teikimas</t>
  </si>
  <si>
    <t>001-01-04 (T)</t>
  </si>
  <si>
    <t>Didinti pedagogų ir mokinių motyvaciją</t>
  </si>
  <si>
    <t>001-01-04-01 (TP)</t>
  </si>
  <si>
    <t>Švietimo įstaigų  darbuotojų važiavimo į/iš darbo išlaidų kompensavimas</t>
  </si>
  <si>
    <t>Gabių mokinių skatinimas</t>
  </si>
  <si>
    <t>Metų mokytojo apdovanojimo teikimas</t>
  </si>
  <si>
    <t>Mokytojų ir pagalbos mokiniui specialistų  motyvacijos programos įgyvendinimas</t>
  </si>
  <si>
    <t>Užtikrinti sveiką, saugią emocinę ir fizinę aplinką ugdymo įstaigose</t>
  </si>
  <si>
    <t>Socialinio - emocinio ugdymo programų vykdymas</t>
  </si>
  <si>
    <t>001-01-05 (T)</t>
  </si>
  <si>
    <t>Pavežamų mokinių skaičius</t>
  </si>
  <si>
    <t>001-01-04-04 (TP)</t>
  </si>
  <si>
    <t>001-01-04-03 (TP)</t>
  </si>
  <si>
    <t>001-01-04-02 (TP)</t>
  </si>
  <si>
    <t>001-01-05-01 (TP)</t>
  </si>
  <si>
    <t>001-01-05-02 (TP)</t>
  </si>
  <si>
    <t>001-01-05-03 (TP)</t>
  </si>
  <si>
    <t>001-01-05-04 (TP)</t>
  </si>
  <si>
    <t xml:space="preserve">Vaikų maitinimo ekologiškais ir pagal nacionalinę maisto kokybės sistemą pagamintais produktais  Kėdainių lopšelyje-darželyje "Žilvitis" organizavimas (dalyvavimas projekte) </t>
  </si>
  <si>
    <t>001-01-05-05 (TP)</t>
  </si>
  <si>
    <t>001-01-05-06 (TP)</t>
  </si>
  <si>
    <t>Priklausomybę sukeliančių medžiagų vartojimo mažinimo ir prevencijos programos priemonių įgyvendinimas</t>
  </si>
  <si>
    <t>Sveikos gyvensenos plėtojimas, sveikos gyvensenos įgūdžių ugdymo įstaigose ir bendruomenėje stiprinimas, visuomenės sveikatos stebėsena</t>
  </si>
  <si>
    <t>001-01-06 (T)</t>
  </si>
  <si>
    <t>001-01-06-01 (TP)</t>
  </si>
  <si>
    <t>Vėdinimo ir kondicionavimo sistemų įrengimas savivaldybės ugdymo įstaigose</t>
  </si>
  <si>
    <t>Kėdainių šviesiosios gimnazijos pastato Kėdainiuose, Didžioji g. 60, įveiklinimas</t>
  </si>
  <si>
    <t>Kėdainių lopšelio-darželio „Varpelis“ (Pavasario g. 8, Kėdainiai) pastato energinio efektyvumo didinimas, vidaus erdvių modernizavimas</t>
  </si>
  <si>
    <t>Kėdainių lopšelio-darželio „Vyturėlis“ (Josvainių g. 53, Kėdainiai) pastato energinio efektyvumo didinimas, vidaus erdvių modernizavimas</t>
  </si>
  <si>
    <t>Skaitmeninio ugdymo plėtra</t>
  </si>
  <si>
    <t>Kėdainių muzikos mokyklos pastato fasado, vidaus erdvių atnaujinimas</t>
  </si>
  <si>
    <t>001-01-06-02 (TP)</t>
  </si>
  <si>
    <t>001-01-06-03 (TP)</t>
  </si>
  <si>
    <t>001-01-06-04 (TP)</t>
  </si>
  <si>
    <t>001-01-06-05 (TP)</t>
  </si>
  <si>
    <t>001-01-06-06 (TP)</t>
  </si>
  <si>
    <t>001-01-06-07 (TP, PP)</t>
  </si>
  <si>
    <t xml:space="preserve">Švietimo paslaugų kokybės gerinimas, aprūpinant efektyviai veikiančias bendrojo ugdymo mokyklas laboratorine įranga ir priemonėmis </t>
  </si>
  <si>
    <t>001-01-01-03 (PP)</t>
  </si>
  <si>
    <t>009-01-01 (T)</t>
  </si>
  <si>
    <t>009-01-01-01 (TP)</t>
  </si>
  <si>
    <t xml:space="preserve">Valstybės perduotų savivaldybėms žemės ūkio funkcijų vykdymas, konsultuojant rajono asmenis ūkininkavimo, žemės ūkio technikos registravimo ir kitais su žemės ūkiu susijusiais klausimais </t>
  </si>
  <si>
    <t xml:space="preserve">Valstybės perduotų savivaldybėm funkcijų vykdymas melioracijos srityje, rekonstruojant remontuojant ir (arba) atnaujinant valstybei nuosavybės teise priklausančią melioracijos, hidrotechnikos infrastruktūrą </t>
  </si>
  <si>
    <t>009-01-02 (T)</t>
  </si>
  <si>
    <t>009-01-02-01 (TP)</t>
  </si>
  <si>
    <t>009-01-02-02 (TP)</t>
  </si>
  <si>
    <t>009-01-02-03 (TP)</t>
  </si>
  <si>
    <t>009-01-02-04 (TP)</t>
  </si>
  <si>
    <t>009-01-02-05 (TP)</t>
  </si>
  <si>
    <t>009-01-02-06 (TP)</t>
  </si>
  <si>
    <t>009-01-02-07 (TP)</t>
  </si>
  <si>
    <t>009-01-02-09 (TP)</t>
  </si>
  <si>
    <t>009-01-02-10 (TP)</t>
  </si>
  <si>
    <t>009-01-02-11 (TP)</t>
  </si>
  <si>
    <t>009-01-02-12 (TP)</t>
  </si>
  <si>
    <t>009-01-01-02 (TP)</t>
  </si>
  <si>
    <t>Prižiūrėti ir plėtoti melioracijos 
ir hidrotechninių statinių infrastruktūrą</t>
  </si>
  <si>
    <t>Metų žemdirbio bei Metų ūkio apdovanojimų teikimas</t>
  </si>
  <si>
    <t>Sudaryti sąlygas tradicinio bei inovatyvaus žemės ūkio vystymui</t>
  </si>
  <si>
    <t>Hidrotechninių įrenginių atnaujinimui reikalingos techninės dokumentacijos rengimas</t>
  </si>
  <si>
    <t>Kėdainių rajono Dotnuvos seniūnijos Kruostos upės Vaidatonių tvenkinio hidrotechnikos statinių rekonstrukcija ir techninės priežiūros vykdymas</t>
  </si>
  <si>
    <t>Nevėžio upės vientisumo atkūrimas, nugriaunant neeksploatuojamus hidroelektrinės statinius ir techninės priežiūros vykdymas</t>
  </si>
  <si>
    <t xml:space="preserve">Kėdainių rajono savivaldybės Krakių tvenkinių hidrotechnikos statinių remontas ir techninės priežiūros vykdymas
</t>
  </si>
  <si>
    <t>Kėdainių rajono Truskavos kadastrinės vietovės Linkuvės sausinimo sistemos melioracijos griovių ir juose esančių statinių rekonstrukcija</t>
  </si>
  <si>
    <t xml:space="preserve">Kėdainių miesto hidrotechnikos statinio ant Dotnuvėlės upės remonto techninės dokumentacijos rengimas ir remontas  </t>
  </si>
  <si>
    <t>Dalyvavimas projekto „Dalies MSNA „Nikys“ nariams priklausančių ir valstybinių melioracijos statinių rekonstravimas“ įgyvendinime</t>
  </si>
  <si>
    <t>Dalyvavimas projekto „MSNA „Balsių melioracija“ nariams priklausančių ir valstybinių melioracijos statinių rekonstravimas“ įgyvendinime</t>
  </si>
  <si>
    <t>Dalyvavimas projekto „MSNA „Mantvilonių melioracija“ nariams priklausančių ir valstybinių melioracijos statinių rekonstravimas“ įgyvendinime</t>
  </si>
  <si>
    <t>Dalyvavimas projekto „MSNA „Vilainių drenažas“ nariams priklausančių ir valstybinių melioracijos statinių rekonstravimas“ įgyvendinimui</t>
  </si>
  <si>
    <t>009-01-02-08(TP)</t>
  </si>
  <si>
    <t>010-01-01-01 (TP)</t>
  </si>
  <si>
    <t xml:space="preserve">VšĮ Kėdainių turizmo ir verslo informacijos centro viešųjų paslaugų verslui  programos finansavimas:                                                                  </t>
  </si>
  <si>
    <t>010-01-01-02 (TP)</t>
  </si>
  <si>
    <t xml:space="preserve">Verslumą skatinančių, gerąją verslo patirtį viešinančių renginių organizavimas </t>
  </si>
  <si>
    <t>010-01-02 (T)</t>
  </si>
  <si>
    <t>Dalyvavimas projekte "Inkubavimo, konsultavimo, mentorystės ir tinklaveikos programų vystymas, skatinant pradedančiųjų SVV subjektų kūrimąsi ir augimą regionuose" partnerio teisėmis</t>
  </si>
  <si>
    <t>010-01-01-04 (TP)</t>
  </si>
  <si>
    <t>010-01-01-03 (PP)</t>
  </si>
  <si>
    <t>010-01-01 (T, P)</t>
  </si>
  <si>
    <t>Nuorodų, kitų informacinių ženklų įrengimas į savivaldybės kultūros paveldo objektus</t>
  </si>
  <si>
    <t>003-01-03-12 (PP)</t>
  </si>
  <si>
    <t>003-01-03-14 (TP)</t>
  </si>
  <si>
    <t>Prisidėjimas prie Savivaldybei priklausančio būsto renovacijos savivaldybės biudžeto lėšomis</t>
  </si>
  <si>
    <t>Projekto "Sveikatos priežiūros paslaugų kokybės ir prieinamumo gerinimas Kėdainių rajono savivaldybėje" įgyvendinimas (modernizavimo planas)</t>
  </si>
  <si>
    <t>002-01-04-08 (PP)</t>
  </si>
  <si>
    <t xml:space="preserve">Šėtos gimnazijos I aukšto patalpų  bei gimnazijos aplinkos pritaikymas ikimokyklinio / priešmokyklinio ugdymo organizavimui       </t>
  </si>
  <si>
    <t>Jaunimo užimtumo vasarą ir integracijos į darbo rinką programos įgyvendinimas</t>
  </si>
  <si>
    <t>010-01-02-01 (PP)</t>
  </si>
  <si>
    <t>008-01-01 (T)</t>
  </si>
  <si>
    <t>Besikreipiančiųjų ir patenkintų prašymus, proc.</t>
  </si>
  <si>
    <t>008-01-02 (T)</t>
  </si>
  <si>
    <t>Atliekų tvarkymo sistemos organizavimas</t>
  </si>
  <si>
    <t>Rūšiuojamojo atliekų surinkimo skatinimas Kėdainių rajono savivaldybėje</t>
  </si>
  <si>
    <t>008-01-01-01 (TP)</t>
  </si>
  <si>
    <t>008-01-01-02  (TP)</t>
  </si>
  <si>
    <t>008-01-01-03 (TP)</t>
  </si>
  <si>
    <t>008-01-02-01 (TP)</t>
  </si>
  <si>
    <t>008-01-01-07 (TP)</t>
  </si>
  <si>
    <t>008-01-01-06 (TP)</t>
  </si>
  <si>
    <t>008-01-01-05 (TP)</t>
  </si>
  <si>
    <t>008-01-01-04 (TP)</t>
  </si>
  <si>
    <t xml:space="preserve">Bendro naudojimo teritorijų tvarkymas ir priežiūra seniūnijose, teritorijų priežiūrai reikalingos įrangos įsigijimas </t>
  </si>
  <si>
    <t>008-01-02-02 (PP)</t>
  </si>
  <si>
    <t>008-01-02-03 (TP)</t>
  </si>
  <si>
    <t>Namų ūkiuose susidariusių asbesto atliekų tvarkymas</t>
  </si>
  <si>
    <t>008-01-02-04 (TP)</t>
  </si>
  <si>
    <t>008-01-02-05 (TP)</t>
  </si>
  <si>
    <t>Likviduotų objektų skaičius</t>
  </si>
  <si>
    <t>008-01-03-01 (TP)</t>
  </si>
  <si>
    <t xml:space="preserve">Apleistų (bešeimininkių ar savivaldybei nuosavybės teise priklausančių) pastatų ar kitų aplinką žalojančių objektų likvidavimas </t>
  </si>
  <si>
    <t>Žaliosios infrastruktūros Kėdainių miesto urbanizuotoje aplinkoje plėtojimas</t>
  </si>
  <si>
    <t>Gerinti kraštovaizdžio apsaugą, didinti jo patrauklumą</t>
  </si>
  <si>
    <t>008-01-02-06 (TP)</t>
  </si>
  <si>
    <t>008-01-02-07 (TP)</t>
  </si>
  <si>
    <t>008-01-02-08 (TP)</t>
  </si>
  <si>
    <t>008-01-02-09 (TP)</t>
  </si>
  <si>
    <t>Bešeimininkių ir bepriežiūrių gyvūnų surinkimas, gaudymas bei karantinavimas</t>
  </si>
  <si>
    <t>Gyvūnų globos organizacijų rengiamų bešeimininkių kačių kastravimo programų įgyvendinimo organizavimas</t>
  </si>
  <si>
    <t>007-01-01 (T)</t>
  </si>
  <si>
    <t>Ritualinio skerdiko namo tvoros ir vartų su saulės laikrodžiu pamatų konservavimas ir vartų atstatymas</t>
  </si>
  <si>
    <t>Kultūros paveldo objektų, esančių Kėdainių rajono savivaldybės teritorijoje, ir kultūros paveldo statinių, esančių Kėdainių senamiesčio dalyje, išsaugojimo darbų finansavimo programa</t>
  </si>
  <si>
    <t xml:space="preserve">Senojo Upytės kelio specialiojo plano rengimas ("Isos slėnis") </t>
  </si>
  <si>
    <t>Turto inventorizavimas, teisinė registracija, dokumentų turto pardavimui rengimas</t>
  </si>
  <si>
    <t xml:space="preserve">Užtikrinti inžinerinio aprūpinimo (vandentiekio, nuotekų tinklų ir kt.) sistemų atnaujinimą ir plėtrą </t>
  </si>
  <si>
    <t>Teritorijų planavimo ir kitų dokumentų rengimas, atnaujinimas, sudarant sąlygas infrastruktūros plėtrai</t>
  </si>
  <si>
    <t>007-01-02 (T)</t>
  </si>
  <si>
    <t>Dokumentų, padedančių užtikrinti darnią rajono savivaldybės teritorijų plėtrą rengimas</t>
  </si>
  <si>
    <t>ES/  SBVB</t>
  </si>
  <si>
    <t>Kėdainių miesto bei rajono gatvių apšvietimo rekonstrukcija, įrengimas, modernizavimas</t>
  </si>
  <si>
    <t>007-01-04 (T)</t>
  </si>
  <si>
    <t>Gerinti susisiekimo infrastruktūrą, užtikrinant gyventojų darnų judumą bei mobilumą</t>
  </si>
  <si>
    <t>007-01-01-01 (TP)</t>
  </si>
  <si>
    <t>007-01-01-02 (TP)</t>
  </si>
  <si>
    <t>007-01-01-03 (TP)</t>
  </si>
  <si>
    <t>007-01-01-04 (TP)</t>
  </si>
  <si>
    <t>007-01-03 (T)</t>
  </si>
  <si>
    <t xml:space="preserve">Atnaujinti ir (arba) plėsti miesto ir rajono gatvių, kelių, viešųjų teritorijų apšvietimą, naudojant energiją taupančias priemones </t>
  </si>
  <si>
    <t>Viešųjų ir biudžetinių įstaigų stogų remontas</t>
  </si>
  <si>
    <t>Seniūnijų administracinių pastatų atnaujinimas</t>
  </si>
  <si>
    <t>007-01-05 (T)</t>
  </si>
  <si>
    <t>Vystyti  gyvenamąją aplinką, užtikrinant viešosios infrastruktūros priežiūrą, atnaujinimą ir tinkamą naudojimą</t>
  </si>
  <si>
    <t>Seniūnaičių veiklos organizavimas</t>
  </si>
  <si>
    <t>Sudaryti sąlygas kokybiškai įgyvendinti teisės aktuose nustatytas Savivaldybei funkcijas, mažinant administracinę naštą, įgyvendinant lygias galimybes užtikrinančias bei korupcijos prevencijos priemones</t>
  </si>
  <si>
    <t xml:space="preserve">Savivaldybės administracijos veiklos užtikrinimas </t>
  </si>
  <si>
    <t>Seniūnijų veiklos užtikrinimas</t>
  </si>
  <si>
    <t>Savivaldybės administracijos administracinės naštos mažinimo plano vykdymas</t>
  </si>
  <si>
    <t>010-01-02-01 (TP)</t>
  </si>
  <si>
    <t>Dalyvaujančių verslo subjektų skaičius</t>
  </si>
  <si>
    <t>Savivaldybės žmogiškųjų išteklių kompetencijų stiprinimas</t>
  </si>
  <si>
    <t>Plėtojant  dalykinius santykius ir ryšius su tarptautinėmis ir vietinėmis institucijomis,  organizacijomis, rajono bendruomene, stiprinti rajono įvaizdį</t>
  </si>
  <si>
    <t>Diasporos politikos įgyvendinimas</t>
  </si>
  <si>
    <t>011-01-04 (T)</t>
  </si>
  <si>
    <t>Kėdainių rajono savivaldybės administracijos kokybės vadybos sistemos priežiūra ir atnaujinimas</t>
  </si>
  <si>
    <t>011-01-01-01 (TP)</t>
  </si>
  <si>
    <t>011-01-01-03 (TP)</t>
  </si>
  <si>
    <t>011-01-01-04 (TP)</t>
  </si>
  <si>
    <t>011-01-01-05 (TP)</t>
  </si>
  <si>
    <t>011-01-01-06 (TP)</t>
  </si>
  <si>
    <t>011-01-01-07 (TP)</t>
  </si>
  <si>
    <t>011-01-01-08 (TP)</t>
  </si>
  <si>
    <t>011-01-01-09 (TP)</t>
  </si>
  <si>
    <t>011-01-01-11 (TP)</t>
  </si>
  <si>
    <t>011-01-02-01 (TP)</t>
  </si>
  <si>
    <t>011-01-02-02 (TP)</t>
  </si>
  <si>
    <t>011-01-02-03 (TP)</t>
  </si>
  <si>
    <t>011-01-02-04 (TP)</t>
  </si>
  <si>
    <t>011-01-02-05  (TP)</t>
  </si>
  <si>
    <t>011-01-02-06 (TP)</t>
  </si>
  <si>
    <t>011-01-02-07  (TP)</t>
  </si>
  <si>
    <t>011-01-02-08 (TP)</t>
  </si>
  <si>
    <t>011-01-02-09 (TP)</t>
  </si>
  <si>
    <t>011-01-02-10 (TP)</t>
  </si>
  <si>
    <t>011-01-03-01 (TP)</t>
  </si>
  <si>
    <t>011-01-03-03 (TP)</t>
  </si>
  <si>
    <t>011-01-03-04 (TP)</t>
  </si>
  <si>
    <t>011-01-02-11 (TP)</t>
  </si>
  <si>
    <t>011-01-02-12 (TP)</t>
  </si>
  <si>
    <t>011-01-04-01 (TP)</t>
  </si>
  <si>
    <t>011-01-04-02  (TP)</t>
  </si>
  <si>
    <t>011-01-04-03  (TP)</t>
  </si>
  <si>
    <t>011-01-04-05 (TP)</t>
  </si>
  <si>
    <t>Erdvinių duomenų rinkinio tvarkymas</t>
  </si>
  <si>
    <t>Savivaldybės tarybos ir administracijos komunikacija su bendruomene ir visuomenės informavimo užtikrinimas</t>
  </si>
  <si>
    <t>Gyventojų saugumo, diegiant vaizdo stebėjimo ir saugumo priemones mieste bei rajone  užtikrinimas</t>
  </si>
  <si>
    <t>Gerinti savivaldybės administracijos veiklos kokybę, atnaujinant (diegiant) informacines sistemas, kompiuterinę įrangą,  užtikrinant sisteminį viešųjų ir administracinių paslaugų modernizavimą</t>
  </si>
  <si>
    <t>011-01-05 (T)</t>
  </si>
  <si>
    <t>011-01-06 (T)</t>
  </si>
  <si>
    <t>011-01-05-01 (TP)</t>
  </si>
  <si>
    <t>011-01-06-01 (TP)</t>
  </si>
  <si>
    <t>011-01-06-02 (TP)</t>
  </si>
  <si>
    <t>Kibernetinio saugumo ir elektroninės informacijos saugos užtikrinimas</t>
  </si>
  <si>
    <t xml:space="preserve">Savivaldybės ir Valstybės duomenų agentūros bendradarbiavimas dėl VDV IS, apimant "duomenų ežerą" </t>
  </si>
  <si>
    <t>Vandentiekio,  nuotekų tinklų   įrengimas, rekonstrukcija, plėtra Kėdainių mieste</t>
  </si>
  <si>
    <t xml:space="preserve">Vandentiekio ir nuotekų tinklų plėtra Angirių k. </t>
  </si>
  <si>
    <t xml:space="preserve">Nuotekų tinklų įrengimas Josvainių mstl. Šaltinio g. </t>
  </si>
  <si>
    <t>Vandentiekio ir nuotekų tinklų išplėtimo Mantviliškio  kaime techninio projekto parengimas</t>
  </si>
  <si>
    <t xml:space="preserve">Nuotekų tinklų ir nuotekų valyklos įrengimo  Okainių k. techninio projekto parengimas </t>
  </si>
  <si>
    <t>Vandentiekio ir nuotekų tinklų, nuotekų valyklos įrengimo  Langakių k. techninio projekto parengimas</t>
  </si>
  <si>
    <t>Vandentiekio ir nuotekų tinklų projektavimas ir įrengimas Ąžuolaičių kaime</t>
  </si>
  <si>
    <t>Apšvietimo tinklų elektros energijos sunaudojimas seniūnijose, apšvietimo tinklų priežiūra</t>
  </si>
  <si>
    <t>Radvilų g. apšvietimo ir ESO tinklų iškėlimo techninio projekto parengimas</t>
  </si>
  <si>
    <t>Inžinerinių paslaugų, darbų ir įrenginių finansavimas</t>
  </si>
  <si>
    <t>Biudžetinių įstaigų kiemų dangos atnaujinimas</t>
  </si>
  <si>
    <t>Žvyro įsigijimo seniūnijų keliams prižiūrėti finansavimas</t>
  </si>
  <si>
    <t>007-01-03-01 (TP)</t>
  </si>
  <si>
    <t>007-01-03-02 (TP)</t>
  </si>
  <si>
    <t>007-01-03-03 (TP)</t>
  </si>
  <si>
    <t>007-01-04-01 (TP)</t>
  </si>
  <si>
    <t>007-01-04-02 (TP)</t>
  </si>
  <si>
    <t>007-01-04-03 (TP)</t>
  </si>
  <si>
    <t>007-01-04-04 (TP)</t>
  </si>
  <si>
    <t>007-01-04-06 (TP)</t>
  </si>
  <si>
    <t>007-01-04-07 (TP)</t>
  </si>
  <si>
    <t>007-01-04-09 (TP)</t>
  </si>
  <si>
    <t>007-01-05-01 (TP)</t>
  </si>
  <si>
    <t>007-01-05-02 (TP)</t>
  </si>
  <si>
    <t>007-01-05-03 (TP)</t>
  </si>
  <si>
    <t>007-01-05-04 (TP)</t>
  </si>
  <si>
    <t xml:space="preserve">Eil. Nr. </t>
  </si>
  <si>
    <t>Programos kodas ir pavadinimas</t>
  </si>
  <si>
    <t>1. Savivaldybės biudžetas (įskaitant skolintas lėšas)</t>
  </si>
  <si>
    <t>Iš jo:</t>
  </si>
  <si>
    <t>1.1. savivaldybės biudžeto lėšos (nuosavos, be ankstesnių metų likučio)</t>
  </si>
  <si>
    <t>1.2. Lietuvos Respublikos valstybės biudžeto dotacijos</t>
  </si>
  <si>
    <t>1.3. Pajamų įmokos ir kitos pajamos</t>
  </si>
  <si>
    <t>1.4. Europos Sąjungos ir kitos tarptautinės finansinės paramos lėšos</t>
  </si>
  <si>
    <t>1.5. Skolintos lėšos</t>
  </si>
  <si>
    <t>1.6. Ankstesnių metų likučiai</t>
  </si>
  <si>
    <t>2. Kiti šaltiniai (Europos Sąjungos finansinė parama projektams įgyvendinti ir kitos teisėtai gautos lėšos, nurodant atskirus šaltinius)</t>
  </si>
  <si>
    <t>Iš jų: regioninių pažangos priemonių lėšos</t>
  </si>
  <si>
    <t>IŠ VISO programai finansuoti pagal finansavimo šaltinius (1 ir 2 punktai)</t>
  </si>
  <si>
    <t>SBL</t>
  </si>
  <si>
    <t>KT</t>
  </si>
  <si>
    <t>Visuomenės sveikatos rėmimo specialiosios programos priemonių įgyvendinimas (AA)</t>
  </si>
  <si>
    <t>Bakainių piliakalnio su priešpiliu ir papiliu bei priešpilio tvarkybos techninės dokumentacijos rengimas bei tvarkybos darbai (AA)</t>
  </si>
  <si>
    <t>Aplinkos kokybės gerinimas, atkūrimas  ir apsauga, aplinkos priežiūros prevencinių priemonių vykdymas (AA)</t>
  </si>
  <si>
    <t>Aplinkos monitoringas, aplinkos oro, dirvožemio, požeminio ir paviršinio vandens nuotekų tyrimai (AA)</t>
  </si>
  <si>
    <t>Visuomenės aplinkosauginis švietimas, gražiausiai tvarkomos aplinkos konkurso organizavimas (AA)</t>
  </si>
  <si>
    <t>Prevencinių priemonių, kuriomis siekiama išvengti medžiojamųjų gyvūnų daromos žalos miškui, įgyvendinimas (AA)</t>
  </si>
  <si>
    <t>Krakių tvenkinių valymo darbų vykdymas (AA)</t>
  </si>
  <si>
    <t>Individualių nuotekų valymo įrenginių kompensavimas gyventojams (AA)</t>
  </si>
  <si>
    <t xml:space="preserve">Finansinės paramos teikimas verslą pradedantiems ar sunkumų patiriantiems SVV subjektams Kėdainių rajone per Savivaldybės smulkiojo verslo rėmimo fondą </t>
  </si>
  <si>
    <t>001-01-03-06 (PP)</t>
  </si>
  <si>
    <t>Asmenų su intelekto ir psichikos negalia institucinės globos pertvarkos įgyvendinimas Kėdainiuose (apsaugotas būstas)</t>
  </si>
  <si>
    <t>Užtikrinti efektyvią VšĮ Kėdainių turizmo ir verslo informacijos centro veiklą verslo srityje, stiprinti savivaldybės institucijų ir verslo įmonių bendradarbiavimą</t>
  </si>
  <si>
    <t>006-01-03-03 (PP)</t>
  </si>
  <si>
    <t>006-01-03-04 (TP)</t>
  </si>
  <si>
    <t>Tobulinti atliekų tvarkymo bei aplinkos išsaugojimo sistemą, prižiūrėti, tvarkyti viešąsias teritorijas, užtikrinti sveiką, estetišką aplinką</t>
  </si>
  <si>
    <t>Kėdainių dvaro sodybos Minareto ir jo prieigų tvarkyba</t>
  </si>
  <si>
    <t xml:space="preserve">Infrastruktūros objektų tvarkymo investicinių projektų,  planų, paraiškų, kitos techninės dokumentacijos rengimas  Europos Sąjungos ar kitų  fondų paramai gauti </t>
  </si>
  <si>
    <t>Buitinių nuotekų tinklų Aušros k. Ąžuolaičių g. ir Volučių g. įrengimas</t>
  </si>
  <si>
    <t>007-01-04-08 (TP)</t>
  </si>
  <si>
    <r>
      <t xml:space="preserve">Tvarkyti ir plėtoti miesto ir  </t>
    </r>
    <r>
      <rPr>
        <u/>
        <sz val="10"/>
        <rFont val="Times New Roman"/>
        <family val="1"/>
      </rPr>
      <t>kaimiškųjų seniūnijų</t>
    </r>
    <r>
      <rPr>
        <sz val="10"/>
        <rFont val="Times New Roman"/>
        <family val="1"/>
      </rPr>
      <t xml:space="preserve"> kelius bei gatves, atlikti kelių ir gatvių kokybės kontrolę, techninę priežiūrą, techninių projektų ekspertizę,  diegti saugaus eismo ir darnaus judumo priemones (KPP) </t>
    </r>
  </si>
  <si>
    <t>Infrastruktūros plėtros techninės dokumentacijos rengimas ir infrastruktūros gerinimo darbai (SĮP)</t>
  </si>
  <si>
    <t>Dviračių takų infrastruktūros mieste ir rajone plėtra (KPP) (AA)</t>
  </si>
  <si>
    <t>Išmokos pagal savivaldybės  infrastruktūros plėtros sutartis (SĮP)</t>
  </si>
  <si>
    <t xml:space="preserve">Dviračių kelio "Isos slėnis" įrengimas, pritaikant visuomenės poreikiams </t>
  </si>
  <si>
    <t>Europos Sąjungos projektų,  kuriems taikomas apmokėjimas kompensavimo būdu, išlaidų apmokėjimas</t>
  </si>
  <si>
    <t>007-01-05-05 (TP)</t>
  </si>
  <si>
    <t xml:space="preserve">Bendrojo ir ikimokyklinio ugdymo įstaigų (skyrių) pastatų modernizavimo techninės dokumentacijos rengimas </t>
  </si>
  <si>
    <t>Šėtos kultūros centro vidaus erdvių remontas (I a. 2 patalpos)</t>
  </si>
  <si>
    <t>Globojamų vaikų skaičius</t>
  </si>
  <si>
    <r>
      <t xml:space="preserve">Pagalbos į krizines situacijas patekusiems, smurtą artimoje aplinkoje </t>
    </r>
    <r>
      <rPr>
        <u/>
        <sz val="10"/>
        <rFont val="Times New Roman"/>
        <family val="1"/>
      </rPr>
      <t>patyrusiems</t>
    </r>
    <r>
      <rPr>
        <sz val="10"/>
        <rFont val="Times New Roman"/>
        <family val="1"/>
        <charset val="186"/>
      </rPr>
      <t xml:space="preserve"> asmenims ir jų šeimų nariams teikimas</t>
    </r>
  </si>
  <si>
    <r>
      <t xml:space="preserve">Pagalbos į krizines situacijas patekusiems, smurtą artimoje aplinkoje </t>
    </r>
    <r>
      <rPr>
        <u/>
        <sz val="10"/>
        <rFont val="Times New Roman"/>
        <family val="1"/>
      </rPr>
      <t>keliantiems</t>
    </r>
    <r>
      <rPr>
        <sz val="10"/>
        <rFont val="Times New Roman"/>
        <family val="1"/>
        <charset val="186"/>
      </rPr>
      <t xml:space="preserve"> asmenims ir jų šeimų nariams teikimas  </t>
    </r>
  </si>
  <si>
    <t>Socialinių būstų įsigijimas</t>
  </si>
  <si>
    <t>003-01-05-08 (PP)</t>
  </si>
  <si>
    <t xml:space="preserve">Mokyklų, organizuojančių maitinimą savarankiškai, finansavimas </t>
  </si>
  <si>
    <t xml:space="preserve">Kėdainių sporto centro bazių atnaujinimas </t>
  </si>
  <si>
    <t>Archeologiniai  ir kiti tyrinėjimai kultūros paveldo teritorijose, paveldo objektams parengtų tvarkybos projektų ekspertizės vykdymas, sąmatų rengimas</t>
  </si>
  <si>
    <t>Biologinių nuotekų valymo įrenginių įrengimas</t>
  </si>
  <si>
    <t xml:space="preserve">Konteinerių, kompostavimo dėžių įsigijimas </t>
  </si>
  <si>
    <t xml:space="preserve">Miesto gėlynų, gėlinių ir dekoratyvinių krūmų priežiūra ir apželdinimas </t>
  </si>
  <si>
    <t>008-01-03-03 (PP)</t>
  </si>
  <si>
    <t>Centralizuoto vaikų priėmimo į savivaldybės švietimo įstaigų ikimokyklinio ir priešmokyklinio ugdymo grupes, bendrojo ugdymo klases, neformaliojo švietimo grupes bei įstaigų valdymo informacinės sistemos paslaugų diegimas</t>
  </si>
  <si>
    <t>Savivaldybių teritorijoje esančių miestų ir miestelių teritorijų ribose valstybinės žemės, perduotos Lietuvos Respublikos Vyriausybės nutarimu, patikėtinio funkcijos vykdymas</t>
  </si>
  <si>
    <t>007-01-04-05 (PP)</t>
  </si>
  <si>
    <t>1.1. savivaldybės biudžeto lėšos (nuosavos, be ankstesnių metų likučio)  SB</t>
  </si>
  <si>
    <t>1.2. Lietuvos Respublikos valstybės biudžeto dotacijos   SBVB</t>
  </si>
  <si>
    <t>1.3. Pajamų įmokos ir kitos pajamos  ĮP</t>
  </si>
  <si>
    <t>1.4. Europos Sąjungos ir kitos tarptautinės finansinės paramos lėšos ES</t>
  </si>
  <si>
    <t>1.5. Skolintos lėšos SK</t>
  </si>
  <si>
    <t>1.6. Ankstesnių metų likučiai  SBL</t>
  </si>
  <si>
    <t>2. Kiti šaltiniai (Europos Sąjungos finansinė parama projektams įgyvendinti ir kitos teisėtai gautos lėšos, nurodant atskirus šaltinius)  KT</t>
  </si>
  <si>
    <t xml:space="preserve">Iš jų: regioninių pažangos priemonių lėšos </t>
  </si>
  <si>
    <t xml:space="preserve">Vykdyti rezistentų paminklinio akmens ir teritorijos, apimančios masinę kapavietę, sutvarkymo darbus (Skongalio g.) </t>
  </si>
  <si>
    <t xml:space="preserve">Kėdainių evangelikų ir reformatų bažnyčios atnaujinimas  (Tvarių prielaidų ir paskatų aktualizuoti kultūros paveldo vertybes sukūrimas) </t>
  </si>
  <si>
    <t xml:space="preserve">Kultūros paveldo ir gamtos objektų pritaikymas lankyti Kėdainių rajono savivaldybėje (ES projekto "Kauno regiono funkcinės zonos strategija" dalis) </t>
  </si>
  <si>
    <t>005-01-05-34 (TP)</t>
  </si>
  <si>
    <t xml:space="preserve">Infrastruktūros Kėdainių miesto parke įrengimas </t>
  </si>
  <si>
    <t xml:space="preserve">Kėdainių rajono kaimo gyventojų sveikatos gerinimo poreikių užtikrinimas, modernizuojant ir (ar) atnaujinant ambulatorijų infrastruktūrą </t>
  </si>
  <si>
    <t>VšĮ Kėdainių PSPC Psichiatrijos dienos stacionaro paslaugų plėtra ir infrastruktūros pritaikymas specialiesiems neįgaliųjų poreikiams</t>
  </si>
  <si>
    <t>Tinkamų ir saugių darbo sąlygų užtikrinimo, įrengiant vėdinimo bei kondicionavimo sistemas VšĮ Kėdainių ligoninėje 2023-2028 m. programa</t>
  </si>
  <si>
    <t xml:space="preserve">Tinkamų ir saugių darbo sąlygų užtikrinimo, įrengiant vėdinimo bei kondicionavimo sistemas VšĮ Kėdainių PSPC 2022-2026 m. programa </t>
  </si>
  <si>
    <t>Atlikti keltuvo įrengimo ir patalpų pritaikymo darbai</t>
  </si>
  <si>
    <t>Atliktų mamografijų ir vertinimo paslaugų skaičius per metus</t>
  </si>
  <si>
    <t>Atliktų endoskopijų ir kolonoskopijų skaičius per metus</t>
  </si>
  <si>
    <t>Atliktų tyrimų skaičius per metus</t>
  </si>
  <si>
    <t>Atliktų tyrimų ir paslaugų  skaičius per metus</t>
  </si>
  <si>
    <t xml:space="preserve">Taikomų paskatų priemonių skaičius </t>
  </si>
  <si>
    <t>Palaikomų funkcionalumų skaičius</t>
  </si>
  <si>
    <t>Saugių ugdymo sąlygų įstaigose, vykdančiose ugdymo programas, užtikrinimas</t>
  </si>
  <si>
    <t xml:space="preserve">Mokinių vežimo į mokyklą ir atgal užtikrinimas </t>
  </si>
  <si>
    <t>Bendrojo ir ikimokyklinio ugdymo įstaigų (skyrių) pastatų modernizavimas</t>
  </si>
  <si>
    <t>Bendruomeninių šeimos namų darbuotojų pareigybių skaičius</t>
  </si>
  <si>
    <t>2024 m.</t>
  </si>
  <si>
    <t>2025 m.</t>
  </si>
  <si>
    <t>2026 m.</t>
  </si>
  <si>
    <t>Daugiabučių namų kiemų dangų atnaujinimas (KPP)</t>
  </si>
  <si>
    <t>Savivaldybės tarybos, mero ir jo tarnybos veiklos užtikrinimas</t>
  </si>
  <si>
    <t>011-01-01-02 (TP)</t>
  </si>
  <si>
    <t>011-01-04-04 (TP)</t>
  </si>
  <si>
    <t xml:space="preserve">Visuomenės įtraukimas į planavimo, biudžeto formavimo, konsultavimosi procesus, organizuojant dalyvaujamojo biudžeto iniciatyvų konkursą ir iniciatyvų įgyvendinimą </t>
  </si>
  <si>
    <t>011-01-03-05 (TP)</t>
  </si>
  <si>
    <t>Kėdainių rajono savivaldybės teikiamų paslaugų informacijos paieškos, naudojant dirbtinį intelektą, sistemos sukūrimas</t>
  </si>
  <si>
    <t>Kolokacijos paslauga Valstybės duomenų centre</t>
  </si>
  <si>
    <t>011-01-05-02 (TP)</t>
  </si>
  <si>
    <t>011-01-05-03 (TP)</t>
  </si>
  <si>
    <t>011-01-05-04 (TP)</t>
  </si>
  <si>
    <t>011-01-05-05 (TP)</t>
  </si>
  <si>
    <t>011-01-06-03 (TP)</t>
  </si>
  <si>
    <t>011-01-06-04 (TP)</t>
  </si>
  <si>
    <t>011-01-06-05 (TP)</t>
  </si>
  <si>
    <t>Kėdainių rajono savivaldybės visuomenės sveikatos biuro veiklos užtikrinimas, vykdant visuomenės sveikatos priežiūros funkcijas, tęsiant " Jaunimui palankios sveikatos priežiūros paslaugo" bei " Neįtikėtini metai" projektų veiklas</t>
  </si>
  <si>
    <t>002-01-01-06 (PP)</t>
  </si>
  <si>
    <t>002-01-01-05 (PP)</t>
  </si>
  <si>
    <t>280/7/6</t>
  </si>
  <si>
    <t>011-01-01-10 (TP)</t>
  </si>
  <si>
    <t>Projektų rengimas ir  gyvenviečių lietaus nuotekų-drenažų sistemų remontas</t>
  </si>
  <si>
    <t>011-01-05-06 (PP)</t>
  </si>
  <si>
    <t>Vandentiekio tinklų projekto Gineitų k., Vilainių sen. parengimas</t>
  </si>
  <si>
    <t>IŠ VISO PROGRAMOS ĮGYVENDINTI</t>
  </si>
  <si>
    <t>008-01-02-10 (TP)</t>
  </si>
  <si>
    <t xml:space="preserve">Suteiktų lengvatų  už vietinę rinkliavą už  komunalinių atliekų surinkimą kompensavimas </t>
  </si>
  <si>
    <t>Švietimas ir ugdymas</t>
  </si>
  <si>
    <t>Sveikatos apsauga</t>
  </si>
  <si>
    <t>Socialinės apsaugos plėtojimas</t>
  </si>
  <si>
    <t>Sporto veiklos plėtra</t>
  </si>
  <si>
    <t>Kultūros veiklos plėtra</t>
  </si>
  <si>
    <t>Kultūros paveldo išsaugojimas, turizmo skatinimas</t>
  </si>
  <si>
    <t>Infrastruktūros objektų priežiūra ir plėtra</t>
  </si>
  <si>
    <t>Aplinkos apsauga</t>
  </si>
  <si>
    <t>Žemės ūkis ir melioracija</t>
  </si>
  <si>
    <t>Parama verslui irverslo plėtra</t>
  </si>
  <si>
    <t>Savivaldybės valdymo tobulinimas</t>
  </si>
  <si>
    <t>Sporto projektų finansavimas</t>
  </si>
  <si>
    <t>Finansuojamų sporto projektų skaičius</t>
  </si>
  <si>
    <t>20</t>
  </si>
  <si>
    <t>Fizinio aktyvumo ir sporto renginių skaičius / senjorų sporto šakų skaičius / stovyklų skaičius</t>
  </si>
  <si>
    <t>6/ 5</t>
  </si>
  <si>
    <t>Iškovota vieta LFF pirmosios lygos pirmenybėse / išugdytų kėdainiečių, atstovaujančių FK „Nevėžis“ suaugusiųjų komandoje sk.</t>
  </si>
  <si>
    <t>3-8 / 6</t>
  </si>
  <si>
    <t xml:space="preserve">Šalies bokso čempionatuose ir tarptautinėse bokso varžybose iškovotų medalių sk.//paruoštų boksininkų šalies bokso rinktinei sk. </t>
  </si>
  <si>
    <t>10/2</t>
  </si>
  <si>
    <t>3-7 /10/8</t>
  </si>
  <si>
    <t xml:space="preserve">Lietuvos moterų futbolo asociacijos I lygos pirmenybėse iškovota vieta / rungtynių sk. / komandai atstovaujančių kėdainiečių sk. </t>
  </si>
  <si>
    <t>Iškovota vieta čempionate / kėdainiečių futbolininkų patekimas į Lietuvos rinktinės kandidatų sąrašą / kėdainiečių sk. komandoje</t>
  </si>
  <si>
    <t>1-8 /1/14</t>
  </si>
  <si>
    <t>6/12/14/1</t>
  </si>
  <si>
    <t>~1375</t>
  </si>
  <si>
    <t>~430</t>
  </si>
  <si>
    <t>~5150</t>
  </si>
  <si>
    <t>~1400</t>
  </si>
  <si>
    <t>1412</t>
  </si>
  <si>
    <t>Suformuotų klasių skaičius (bendras)</t>
  </si>
  <si>
    <t>579/5/ 14</t>
  </si>
  <si>
    <t>Kėdainių sporto centro veiklos užtikrinimas,  sveikatingumo bei sportinių renginių organizavimas bei vykdymas</t>
  </si>
  <si>
    <t>~550/5/    14</t>
  </si>
  <si>
    <t>~550/5/ 14</t>
  </si>
  <si>
    <t>Socialinę riziką patiriančiose šeimose gyvenančių nuo 3 metų iki privalomo ugdymo amžiaus vaikų, dalyvaujančių ikimokyklinio ugdymo programose, skaičius (skaičiuojama įgyvendinus projektą -2029 m.)</t>
  </si>
  <si>
    <t>Ekologiškai besimaitinančių vaikų skaičius</t>
  </si>
  <si>
    <t>Mokyklų, organizuojančių maitinimą savarankiškai, skaičius (bendras)</t>
  </si>
  <si>
    <t>~294</t>
  </si>
  <si>
    <t>~780</t>
  </si>
  <si>
    <t>~150</t>
  </si>
  <si>
    <t>002-01-01-08 (TP, PP)</t>
  </si>
  <si>
    <t>001-01-01-09 (TP)</t>
  </si>
  <si>
    <t>001-01-01-10 (TP)</t>
  </si>
  <si>
    <t>Įdiegta sistema</t>
  </si>
  <si>
    <t>"Tūkstantmečio mokyklos I"  projekto įgyvendinimas</t>
  </si>
  <si>
    <t xml:space="preserve">Įgyvendinamų priemonių skaičius </t>
  </si>
  <si>
    <t>Gerinti ugdymo (-si) infrastruktūrą, materialinę bazę, užtikrinti STEAM dalykų programų įgyvendinimą ir skaitmeninio ugdymo turinio plėtrą savivaldybės ugdymo įstaigose</t>
  </si>
  <si>
    <t>Programoje, dalyvaujančių įstaigų skaičius (tinklaveika)</t>
  </si>
  <si>
    <t>"Pirmoko krepšelio" finansavimas</t>
  </si>
  <si>
    <t>Pirmoko krepšelį gaunančiųjų skaičius</t>
  </si>
  <si>
    <t>Veiklose dalyvavusių asmenų skaičius</t>
  </si>
  <si>
    <t>Pasiekta pastato energijos naudingumo klasė</t>
  </si>
  <si>
    <t>25</t>
  </si>
  <si>
    <t>7</t>
  </si>
  <si>
    <t>Vertinama įgyvendinus projektą 2029 m.</t>
  </si>
  <si>
    <t xml:space="preserve">Neformaliojo vaikų švietimo galimybėmis pasinaudojusių mokinių skaičius (per dieną) </t>
  </si>
  <si>
    <t>Steigti ir finansuoti gabių vaikų ugdymo klasę(es)</t>
  </si>
  <si>
    <t xml:space="preserve">Vertinama įgyvendinus projektą 2029 m.  </t>
  </si>
  <si>
    <t>Suorganizuotų prevencinių projektų, kampanijų skaičius /veiklose dalyvavusių asmenų skaičius</t>
  </si>
  <si>
    <t>Asmenų, dalyvavusių sveikatos raštingumo didinimo veiklose, skaičius</t>
  </si>
  <si>
    <t xml:space="preserve">Vertinama įgyvendinus projektą 2028 m.  </t>
  </si>
  <si>
    <t>~1000</t>
  </si>
  <si>
    <t>~380</t>
  </si>
  <si>
    <t>Vidutinis atliktų ultragarsinių tyrimų skaičius per metus 1 gydytojui</t>
  </si>
  <si>
    <t>Mobilių komandų, aprūpintų įranga teikti paslaugas namuose, skaičius</t>
  </si>
  <si>
    <t>011-01-01-12 (TP)</t>
  </si>
  <si>
    <t>Pritaikytos visuomenės sveikatos biuro specialistams darbo vietos</t>
  </si>
  <si>
    <t>Įsigytas ir pritaikytas būstas</t>
  </si>
  <si>
    <t>Ambulatorijų skaičius, kuriose pagerinta infrastruktūra</t>
  </si>
  <si>
    <t xml:space="preserve">Įsigyta nutolusi fotovoltinė  saulės elektrinė (kW) </t>
  </si>
  <si>
    <t>Techninės dokumentacijos rengimas sporto infrastruktūrai prie ugdymo įstaigų  atnaujinti</t>
  </si>
  <si>
    <t>Bokso sporto šakos vystymo programa</t>
  </si>
  <si>
    <t>Čempionatų sk. pagal amžiaus gr. / dalyvautų Lietuvos ir tarptautinės Dziudo varžybų sk. / iškovotų medalių sk. / suorganizuotų turnyrų sk.</t>
  </si>
  <si>
    <t>ES/    SBVB</t>
  </si>
  <si>
    <t>004-01-03-02 (TP)</t>
  </si>
  <si>
    <t>004-01-03-03 (TP)</t>
  </si>
  <si>
    <t>IŠ VISO</t>
  </si>
  <si>
    <t>SB/ES/    SBVB</t>
  </si>
  <si>
    <t>Suorganizuotų renginių skaičius</t>
  </si>
  <si>
    <t>&gt;1300</t>
  </si>
  <si>
    <t xml:space="preserve">Jaunimo savanorystės Kėdainių rajone plėtra ir  jaunimo skatinimas užsiimti savanoriška veikla </t>
  </si>
  <si>
    <t>Įveiklinta kultūros centro pastato dalis</t>
  </si>
  <si>
    <t>~285</t>
  </si>
  <si>
    <t>~1800</t>
  </si>
  <si>
    <t>~1482</t>
  </si>
  <si>
    <t>~10000/ 4 d.</t>
  </si>
  <si>
    <t>~3000</t>
  </si>
  <si>
    <t xml:space="preserve">Sutrumpėjusi sterilizavimo proceso trukmė </t>
  </si>
  <si>
    <t xml:space="preserve">    ~45 min</t>
  </si>
  <si>
    <t>Naujos arba modernizuotos sveikatos priežiūros infrastruktūros talpumas, asmenys per metus</t>
  </si>
  <si>
    <t xml:space="preserve">Ilgalaikės priežiūros paslaugų plėtojimo užtikrinimas </t>
  </si>
  <si>
    <t>Naujos arba modernizuotos sveikatos priežiūros infrastruktūros naudotojų skaičius per metus</t>
  </si>
  <si>
    <t xml:space="preserve">Suteiktų odontologinių paslaugų skaičius per metus </t>
  </si>
  <si>
    <t>~400</t>
  </si>
  <si>
    <t>~1,5/      ~2</t>
  </si>
  <si>
    <t>Nemokamo mokinių maitinimo kainos bendrojo ugdymo mokyklose kompensavimas</t>
  </si>
  <si>
    <t>~10000</t>
  </si>
  <si>
    <t>~2140</t>
  </si>
  <si>
    <t>~1320</t>
  </si>
  <si>
    <t>~900</t>
  </si>
  <si>
    <t>~1460</t>
  </si>
  <si>
    <t>~4300</t>
  </si>
  <si>
    <t>~8000</t>
  </si>
  <si>
    <t>Paramą, gaunančių šeimynų skaičius</t>
  </si>
  <si>
    <t>~35</t>
  </si>
  <si>
    <t>~180</t>
  </si>
  <si>
    <t>~190</t>
  </si>
  <si>
    <t>~254/98</t>
  </si>
  <si>
    <t>~100</t>
  </si>
  <si>
    <t>~90</t>
  </si>
  <si>
    <t>~15</t>
  </si>
  <si>
    <t>Socialiai pažeidžiamų, socialinę riziką (atskirtį) patiriančių asmenų, gavusių paslaugas naujoje ar modernizuotoje infrastruktūroje skaičius per metus</t>
  </si>
  <si>
    <t xml:space="preserve"> Naujos arba modernizuotos socialinės rūpybos infrastruktūros (ne būsto) talpumas</t>
  </si>
  <si>
    <t>Projekto "Geriamo vandens tiekimo ir nuotekų tvarkymo paslaugų prieinamumo didinimas Kėdainių rajone" (Akademija-Dotnuva, Šlapaberžė, Tiskūnai Meironiškiai, Nociūnai, Beinaičiai, Krakės, Kalnaberžė, Josvainiai, Labūnava, Pajieslys, Pagiriai, Miegėnai)</t>
  </si>
  <si>
    <t>Įrengtos, pagerintos dviračiams skirtos  infrastruktūros, m</t>
  </si>
  <si>
    <t>Pagerinta dviračiams skirta infrastruktūra,  km / Įgyvendintos darnaus judumo priemonės</t>
  </si>
  <si>
    <t>Gyventojai, prisijungę prie patobulintų viešojo vandens tiekimo sistemų / antrinio viešojo nuotekų valymo įrenginių ( asmenys)</t>
  </si>
  <si>
    <t>002-01-02-16 (PP)</t>
  </si>
  <si>
    <t>Projekto "Vandentiekio ir buitinių nuotekų infrastruktūros rekonstrukcija ir plėtra  Šėtos miestelyje, Kunionių kaime bei Kėdainių mieste" įgyvendinimas</t>
  </si>
  <si>
    <t>Darnaus judumo mieste skatinimas (1. Dariaus Girėno iki Draugystės, 2. nuo Vaivorykštės iki J.Basanavičiaus g. 3.Kalno-Pirmūnų-Juodkiškio iki Gamyklos 4. Tilto g. 5.  Liaudies – Kanapinsko žiedas – Gegučių parkas – Vyturių – Lauko – J. Basanavičiaus gatvėmis; 6. nuo Draugystės-Žibuoklių)</t>
  </si>
  <si>
    <t>Vieningos E-bilieto sistemos sukūrimas  (ES projekto "Kauno regiono funkcinės zonos strategija" dalis)</t>
  </si>
  <si>
    <t>Sukurtos arba atkurtos atviros erdvės (arai.)</t>
  </si>
  <si>
    <t>Apšviečiamų objektų skaičius</t>
  </si>
  <si>
    <t>9</t>
  </si>
  <si>
    <t>Sudarytų sutarčių skaičius (pagal poreikį)</t>
  </si>
  <si>
    <t xml:space="preserve">Žalioji infrastruktūra, kuriai suteikta parama kitais nei prisitaikymo prie klimato kaitos tikslais (ha) </t>
  </si>
  <si>
    <t>Bendro naudojimo teritorijų tvarkymas ir priežiūra seniūnijose (sk.)</t>
  </si>
  <si>
    <t>Susidariusių atliekų tvarkymas, vartų mokesčio mokėjimas</t>
  </si>
  <si>
    <t>Suteiktų lengvatų, pagal priimtus tarybos sprendimus, proc.</t>
  </si>
  <si>
    <t>Išdalintų kompostavimo dėžių, pastatytų  konteinerių skaičius (pagal poreikį)</t>
  </si>
  <si>
    <t>~2050</t>
  </si>
  <si>
    <t>~227</t>
  </si>
  <si>
    <t>Želdynų ir želdinių apsauga, tvarkymas, būklės stebėsena, želdynų kūrimas, veisimas ir inventorizavimas (AA)</t>
  </si>
  <si>
    <t>Finansinių įsipareigojimų vykdymas, proc.</t>
  </si>
  <si>
    <t>Bešeimininkių  padangų, automobilių detalių atliekų, tvarkymas</t>
  </si>
  <si>
    <t xml:space="preserve">|Sutvarkyta naudotų padangų, t </t>
  </si>
  <si>
    <t>Kokybės vadybos sistemos administracinių paslaugų rodiklių pasiekimas</t>
  </si>
  <si>
    <t>Įgyvendinamų priemonių, pagal patvirtintą planą, skaičius, proc.</t>
  </si>
  <si>
    <t>Lygių galimybių, moterų ir vyrų lygybės politikos įgyvendinimas bei asmens duomenų apsaugos užtikrinimas</t>
  </si>
  <si>
    <t>~80</t>
  </si>
  <si>
    <t>Lygių galimybių veiksmų plano parengimas / Įgyvendinamų priemonių, pagal patvirtintą planą, skaičius, proc.</t>
  </si>
  <si>
    <t>pagal poreikį</t>
  </si>
  <si>
    <t>Informacijos viešinimas savivaldybės svetainėje</t>
  </si>
  <si>
    <t>Tikslingai panaudoto rezervo
dalis, proc.</t>
  </si>
  <si>
    <t>Tikslingai panaudoto fondo
dalis, proc.</t>
  </si>
  <si>
    <t>Tarybos narių dalyvavimas rajono tarybos posėdžiuose, komitetuose, kolegijoje, komisijų veiklose</t>
  </si>
  <si>
    <t xml:space="preserve">ne mažiau 90 proc. </t>
  </si>
  <si>
    <t>Pareigybių skaičius vykdantis savivaldybei priskirtas funkcijas</t>
  </si>
  <si>
    <t xml:space="preserve">Darbuotojų, tobulinusių kompetencijas skaičius nuo bendrojo darbuotojų skaičiaus, proc. </t>
  </si>
  <si>
    <t>Valstybės tarnybos reformos įgyvendinimo užtikrinimas</t>
  </si>
  <si>
    <t>Funkcijos vykdymas, proc.</t>
  </si>
  <si>
    <t>Veikloje dalyvaujančių savivaldybių skaičius</t>
  </si>
  <si>
    <t>Įgyvendinamų gyventojų iniciatyvų skaičius</t>
  </si>
  <si>
    <t>Sistemos sukūrimas ir palaikymas</t>
  </si>
  <si>
    <t>Atvertų duomenų skaičius</t>
  </si>
  <si>
    <t xml:space="preserve">Sukurtų skaitmeninių sprendimų skaičius </t>
  </si>
  <si>
    <t>Kibernetinio saugumo srityje 
įgyvendintų priemonių skaičius</t>
  </si>
  <si>
    <t>Kolokacijos užtikrinimas, proc.</t>
  </si>
  <si>
    <t xml:space="preserve">Atnaujinamos, prižiūrimos IS skaičius </t>
  </si>
  <si>
    <t>~25</t>
  </si>
  <si>
    <t>Administracinių paslaugų aprašymų reguliarus peržiūrėjimas, koregavimas (pagal poreikį)</t>
  </si>
  <si>
    <t>Asmenų su negalia teisių apsaugos užtikrinimas</t>
  </si>
  <si>
    <t>Asmens su negalia gerovės tarybos steigimas / asmenų su negalia teisių apsaugos užtikrinimo priemonių įgyvendinimas</t>
  </si>
  <si>
    <t>Informacinių technologijų plėtra savivaldybės administracijoje, administracinių elektroninių  paslaugų brandos lygio kėlimas</t>
  </si>
  <si>
    <t xml:space="preserve">Modernizuotų gyventojų perspėjimo sistemų skaičius </t>
  </si>
  <si>
    <t>Išrinktų seniūnaičių skaičius</t>
  </si>
  <si>
    <t>007-01-02-01 (PP)</t>
  </si>
  <si>
    <t>007-01-02-02 (TP)</t>
  </si>
  <si>
    <t>007-01-02-03 (TP)</t>
  </si>
  <si>
    <t>007-01-02-04 (PP)</t>
  </si>
  <si>
    <t>007-01-02-05 (TP)</t>
  </si>
  <si>
    <t>007-01-02-06 (TP)</t>
  </si>
  <si>
    <t>007-01-02-07 (TP)</t>
  </si>
  <si>
    <t>007-01-02-08 (TP)</t>
  </si>
  <si>
    <t>007-01-02-09 (TP)</t>
  </si>
  <si>
    <t>007-01-02-10 (TP)</t>
  </si>
  <si>
    <t>007-01-02-11 (TP)</t>
  </si>
  <si>
    <t>007-01-02-12 (TP)</t>
  </si>
  <si>
    <t>007-01-02-13 (TP)</t>
  </si>
  <si>
    <t>007-01-02-14 (TP)</t>
  </si>
  <si>
    <t xml:space="preserve">Asmenų su intelekto ir psichikos negalia institucinės globos pertvarkos įgyvendinimas Kėdainiuose, įsteigiant socialines dirbtuves </t>
  </si>
  <si>
    <t>Asmenų su intelekto ir psichikos negalia institucinės globos pertvarkos įgyvendinimas Kėdainiuose, įsteigiant grupinius gyvenimo namus</t>
  </si>
  <si>
    <t>Iškovota vieta LKL / KMT turnyre /socialinių veiklų sk. / atviros treniruotės surengimas su komandos krepšininkais</t>
  </si>
  <si>
    <t>7-10 /9-12 / 1/1</t>
  </si>
  <si>
    <t>7-10 /9-12/ 1/1</t>
  </si>
  <si>
    <t>7-10/9-12/ 1/1</t>
  </si>
  <si>
    <t>001-01-01-05 (TP)</t>
  </si>
  <si>
    <t>Kompensacijų nepriklausomybės gynėjams mokėjimas</t>
  </si>
  <si>
    <t>003-01-01-18 (TP)</t>
  </si>
  <si>
    <t xml:space="preserve">Kompiuterinės tomografijos paslaugų kokybės gerinimo Kėdainių rajono savivaldybėje 2023-2030 m. programa </t>
  </si>
  <si>
    <t>Odontologijos paslaugų plėtros Kėdainių rajono savivaldybėje 2024-2027 m. programa</t>
  </si>
  <si>
    <t>Reabilitacijos prieinamumo didinimo Kėdainių rajono savivaldybėje 2024 m. programa</t>
  </si>
  <si>
    <t xml:space="preserve">Kėdainių rajono tuberkuliozės prevencijos, ankstyvosios diagnostikos, gydymo ir kontrolės 2023–2027 m. programa </t>
  </si>
  <si>
    <t xml:space="preserve">Žemo slenksčio paslaugų kokybės  užtikrinimo Kėdainių rajone 2023-2027 m. programa  </t>
  </si>
  <si>
    <t xml:space="preserve">Ambulatorinės akušerinės ir ginekologinės pagalbos kokybės gerinimo Kėdainių rajono savivaldybės moterims 2019-2024 m. programa </t>
  </si>
  <si>
    <t xml:space="preserve">Endoskopinių paslaugų prieinamumo ir kokybės gerinimo Kėdainių rajono savivaldybėje 2020-2025 m. programa </t>
  </si>
  <si>
    <t xml:space="preserve">Mamografijos paslaugų tęstinumo, kokybės gerinimo Kėdainių rajono savivaldybėje 2020-2025 m. programa </t>
  </si>
  <si>
    <t xml:space="preserve">Anestezijos paslaugų vaikams ir suaugusiesiems kokybės gerinimo Kėdainių rajono savivaldybėje 2022-2027 m. programa </t>
  </si>
  <si>
    <t>Rentgeno paslaugų atnaujinimo, kokybės gerinimo Kėdainių rajono savivaldybėje 2022-2027 m. programa</t>
  </si>
  <si>
    <t>Savivaldybės korupcijos prevencijos veiksmų plano įgyvendinimas</t>
  </si>
  <si>
    <t>Asignavimų ir kitų lėšų pokytis, palyginti su ankstesnių metų patvirtintų asignavimų ir kitų lėšų planu</t>
  </si>
  <si>
    <t>Strateginio plėtros plano priemonės kodas</t>
  </si>
  <si>
    <t>2.1.2.7.</t>
  </si>
  <si>
    <t>2.1.3.7.</t>
  </si>
  <si>
    <t>2.1.3.3.</t>
  </si>
  <si>
    <t>2.1.1.3.</t>
  </si>
  <si>
    <t>2.1.1.5.</t>
  </si>
  <si>
    <t>2.1.1.9.</t>
  </si>
  <si>
    <t xml:space="preserve">2.1.2.1. </t>
  </si>
  <si>
    <t>2.1.2.2</t>
  </si>
  <si>
    <t>2.1.2.3</t>
  </si>
  <si>
    <t>2.1.2.4.</t>
  </si>
  <si>
    <t xml:space="preserve">2.1.2.5. </t>
  </si>
  <si>
    <t>4.2.2.2.</t>
  </si>
  <si>
    <t>2.1.1.2.</t>
  </si>
  <si>
    <t>2.1.1.1.</t>
  </si>
  <si>
    <t>2.1.1.2</t>
  </si>
  <si>
    <t>2.1.1.1.                       2.1.1.2.</t>
  </si>
  <si>
    <t xml:space="preserve">2.1.1.1.          2.1.1.2. </t>
  </si>
  <si>
    <t xml:space="preserve">2.1.1.1.        2.1.1.2. </t>
  </si>
  <si>
    <t>1.2.2.3.</t>
  </si>
  <si>
    <t xml:space="preserve">2.1.2.3 </t>
  </si>
  <si>
    <t>2.1.1.10</t>
  </si>
  <si>
    <t>2.1.</t>
  </si>
  <si>
    <t>2.3.1.4</t>
  </si>
  <si>
    <t>2.3.3.3.</t>
  </si>
  <si>
    <t>2.3.3.1.</t>
  </si>
  <si>
    <t>2.3.3.2</t>
  </si>
  <si>
    <t>2.3.1.1.</t>
  </si>
  <si>
    <t>2.3.1.1</t>
  </si>
  <si>
    <t xml:space="preserve"> 2.3.2.4. </t>
  </si>
  <si>
    <t>2.3.1.3.</t>
  </si>
  <si>
    <t xml:space="preserve">2.3.1.2. </t>
  </si>
  <si>
    <t>2.3.2.1.</t>
  </si>
  <si>
    <t>2.3.1.2.                  2.3.2.2.</t>
  </si>
  <si>
    <t>1.1.2.1</t>
  </si>
  <si>
    <t xml:space="preserve">1.1.3.2.     </t>
  </si>
  <si>
    <t xml:space="preserve">1.1.3.3.                   </t>
  </si>
  <si>
    <t>1.1.1.7.</t>
  </si>
  <si>
    <t xml:space="preserve">1.1.1.2. </t>
  </si>
  <si>
    <t xml:space="preserve">1.2.1.2.  </t>
  </si>
  <si>
    <t>1.2.1.3.</t>
  </si>
  <si>
    <t>1.2.1.5.</t>
  </si>
  <si>
    <t>1.2.1.4.</t>
  </si>
  <si>
    <r>
      <t xml:space="preserve">VšĮ Kėdainių turizmo ir verslo informacijos centro </t>
    </r>
    <r>
      <rPr>
        <u/>
        <sz val="10"/>
        <rFont val="Times New Roman"/>
        <family val="1"/>
      </rPr>
      <t>turizmo</t>
    </r>
    <r>
      <rPr>
        <sz val="10"/>
        <rFont val="Times New Roman"/>
        <family val="1"/>
      </rPr>
      <t xml:space="preserve"> veiklos programos finansavimas:</t>
    </r>
  </si>
  <si>
    <t xml:space="preserve">1.3.2.8. </t>
  </si>
  <si>
    <t>1.3.2.3.</t>
  </si>
  <si>
    <t>1.3.2.1.</t>
  </si>
  <si>
    <t>1.3.2.2.</t>
  </si>
  <si>
    <t>3.3.2.1.</t>
  </si>
  <si>
    <t>~50</t>
  </si>
  <si>
    <t>2.3.4.1</t>
  </si>
  <si>
    <t>2.3.4.3</t>
  </si>
  <si>
    <t>2.3.4.3.</t>
  </si>
  <si>
    <t>2.3.4.5.</t>
  </si>
  <si>
    <t>2.3.4.8.</t>
  </si>
  <si>
    <t>2.3.4.7.</t>
  </si>
  <si>
    <t>3.2.2.2.</t>
  </si>
  <si>
    <t xml:space="preserve">2.3.4.6.  2.3.4.10.          </t>
  </si>
  <si>
    <t>1.3.2.3. 3.3.2.1.</t>
  </si>
  <si>
    <t>1.3.2.3.  1.3.2.5.</t>
  </si>
  <si>
    <t>1.1.2.4.    1.3.2.6.</t>
  </si>
  <si>
    <t>1.3.2.3.  3.3.2.1.</t>
  </si>
  <si>
    <t>Lankytinų objektų,  kultūros paveldo objektų ar objektų, esančių kultūros paveldo teritorijų prieigose tvarkybos dokumentacijos rengimas, objektų atnaujinimas, restauravimas mieste ir rajone</t>
  </si>
  <si>
    <t>2.3.1.2.    2.3.2.2.</t>
  </si>
  <si>
    <t>2.3.1.2.   2.3.2.2.</t>
  </si>
  <si>
    <t>2.3.3.4.  2.3.3.5.   2.3.2.7.  2.3.1.5.</t>
  </si>
  <si>
    <t>2.3.3.4.  2.3.3.7.</t>
  </si>
  <si>
    <t>2.2.1.1.</t>
  </si>
  <si>
    <t>2.2.1.2.</t>
  </si>
  <si>
    <t>2.2.1.4.</t>
  </si>
  <si>
    <t>2.2.2.3.</t>
  </si>
  <si>
    <t>2.2.2.2.</t>
  </si>
  <si>
    <t>2.2.2.2</t>
  </si>
  <si>
    <t>2.2.2.2.  2.2.2.5.</t>
  </si>
  <si>
    <t>2.2.2.4.</t>
  </si>
  <si>
    <t xml:space="preserve">2.2.2.2.  2.2.2.5.    </t>
  </si>
  <si>
    <t>4.4.3.1.   2.4.3.6</t>
  </si>
  <si>
    <t>4.3.1.2.</t>
  </si>
  <si>
    <t>4.3.1.5.</t>
  </si>
  <si>
    <t>2.4.3.6.</t>
  </si>
  <si>
    <t>4.3.2.2.</t>
  </si>
  <si>
    <t>4.3.2.4.</t>
  </si>
  <si>
    <t>4.3.2.2.   4.3.2.3.</t>
  </si>
  <si>
    <t>2.4.3.1.</t>
  </si>
  <si>
    <t>2.4.3.1</t>
  </si>
  <si>
    <t>2.4.3.2.</t>
  </si>
  <si>
    <t>2.4.3.3.</t>
  </si>
  <si>
    <t xml:space="preserve">2.4.2.6.  2.4.2.7.   2.4.2.8. </t>
  </si>
  <si>
    <t>2.4.4.2.</t>
  </si>
  <si>
    <t>2.4.4.1.</t>
  </si>
  <si>
    <t>2.4.4.5.</t>
  </si>
  <si>
    <t>4.2..2.6</t>
  </si>
  <si>
    <t>2.4.3.5.</t>
  </si>
  <si>
    <t>2.4.1.1.   2.4.1.2.</t>
  </si>
  <si>
    <t>2.4.2.7.</t>
  </si>
  <si>
    <t>2.4.2.4.    2.4.2.6.</t>
  </si>
  <si>
    <t>2.4.2.</t>
  </si>
  <si>
    <t>2.42.</t>
  </si>
  <si>
    <t>2.4.2</t>
  </si>
  <si>
    <t>2.4.3.</t>
  </si>
  <si>
    <t>2.4.2.; 2.4.3.</t>
  </si>
  <si>
    <t>Užtikrinti ir gerinti stacionarias ir nestacionarias socialines paslaugas socialinę riziką patiriančioms šeimoms, asmenims ir vaikams</t>
  </si>
  <si>
    <t>&gt;250</t>
  </si>
  <si>
    <t>Suorganizuotų renginių, edukacinių pamokų  muziejuje ir jo skyriuose  skaičius</t>
  </si>
  <si>
    <t>&gt;30</t>
  </si>
  <si>
    <t>&gt;1000 / &gt;100</t>
  </si>
  <si>
    <t xml:space="preserve">Kultūros centrų organizuojamų veiklų / veiklų lankytojų skaičius (tūkst.) </t>
  </si>
  <si>
    <t>Atliktas vertinimas, parengtas veiksmų planas</t>
  </si>
  <si>
    <t>008-01-03 (T, P)</t>
  </si>
  <si>
    <t>008-01-03-02 (TP)</t>
  </si>
  <si>
    <t>4.1.1.1.</t>
  </si>
  <si>
    <t>4.1.1.16.</t>
  </si>
  <si>
    <t>4.1.1.15.   4.1.1.16.</t>
  </si>
  <si>
    <t>4.1.1.7</t>
  </si>
  <si>
    <t>4.1.1.10.</t>
  </si>
  <si>
    <t>4.1.1.9.</t>
  </si>
  <si>
    <t>4.1.1.11.                               4.1.1.12</t>
  </si>
  <si>
    <t>4.1.1.4    4.1.1.15.</t>
  </si>
  <si>
    <t>4.1.1.17</t>
  </si>
  <si>
    <t xml:space="preserve">4.1.2.3.  4.1.1.13. </t>
  </si>
  <si>
    <t xml:space="preserve">4.1.1.4            4.1.1.5.   </t>
  </si>
  <si>
    <t>4.1.1.3.</t>
  </si>
  <si>
    <t>4.1.3.3.</t>
  </si>
  <si>
    <t>4.2.2.3.       4.2.2.7.</t>
  </si>
  <si>
    <t xml:space="preserve">4.2.1.1.   </t>
  </si>
  <si>
    <t xml:space="preserve">4.2.1.4.    4.2.1.5.    4.2.1.6.    4.2.1.7.   </t>
  </si>
  <si>
    <t>4.2.1.2.</t>
  </si>
  <si>
    <t>4.2.2.5.</t>
  </si>
  <si>
    <t>4.2.2.7.</t>
  </si>
  <si>
    <t xml:space="preserve">1.1.2.1.   1.1.3.2.       1.1.2.4.          1.1.2.9.                    </t>
  </si>
  <si>
    <t>3.3.1.2.</t>
  </si>
  <si>
    <t>3.3.1.4.</t>
  </si>
  <si>
    <t>1.1.1.4.</t>
  </si>
  <si>
    <t>3.2.1.1.</t>
  </si>
  <si>
    <t>3.3.1</t>
  </si>
  <si>
    <t>3.3.1.</t>
  </si>
  <si>
    <t>3.4.2.3.</t>
  </si>
  <si>
    <t>3.4.2.4.</t>
  </si>
  <si>
    <t>3.3.2.3.</t>
  </si>
  <si>
    <t>3.3.1.5.</t>
  </si>
  <si>
    <t>3.3.2.7.</t>
  </si>
  <si>
    <t>3.3.2.7</t>
  </si>
  <si>
    <t>4.1.1.18</t>
  </si>
  <si>
    <t>3.1.1.1.</t>
  </si>
  <si>
    <t xml:space="preserve">3.1.1.2.   3.1.1.3.  </t>
  </si>
  <si>
    <t>3.1.1.2</t>
  </si>
  <si>
    <t>3.1.3.1</t>
  </si>
  <si>
    <t>3.1.1.6.</t>
  </si>
  <si>
    <t>3.1.1.7</t>
  </si>
  <si>
    <t>3.2.2.3</t>
  </si>
  <si>
    <t>3.2.1.2.</t>
  </si>
  <si>
    <t>3.2.1.2</t>
  </si>
  <si>
    <r>
      <t xml:space="preserve">Pirminės asmens sveikatos priežiūros paslaugų prieinamumo ir kokybės užtikrinimo Kėdainių rajono </t>
    </r>
    <r>
      <rPr>
        <u/>
        <sz val="10"/>
        <color theme="1"/>
        <rFont val="Times New Roman"/>
        <family val="1"/>
      </rPr>
      <t>kaimiškųjų</t>
    </r>
    <r>
      <rPr>
        <sz val="10"/>
        <color theme="1"/>
        <rFont val="Times New Roman"/>
        <family val="1"/>
      </rPr>
      <t xml:space="preserve"> vietovių gyventojams programą </t>
    </r>
  </si>
  <si>
    <t>Parengta dokumentacija</t>
  </si>
  <si>
    <t xml:space="preserve">Kėdainių rajono savivaldybės  2024-2026 m. </t>
  </si>
  <si>
    <t>strateginio veiklos plano 1 priedas</t>
  </si>
  <si>
    <t>Patrauklių verslui žemės sklypų viešinimas</t>
  </si>
  <si>
    <t>PATIKSLINTI  2024 m. asignavimai ir kitos lėšos</t>
  </si>
  <si>
    <t>PATIKSLINTI 2024 m. asignavimai ir kitos lėšos</t>
  </si>
  <si>
    <t>19</t>
  </si>
  <si>
    <t>Brandos ir tarpinius egzaminus laikančiųjų skaičius</t>
  </si>
  <si>
    <t>Įstaigų skaičius, kuriose atlikti remonto darbai</t>
  </si>
  <si>
    <t>~700</t>
  </si>
  <si>
    <t>~720</t>
  </si>
  <si>
    <t>15/11</t>
  </si>
  <si>
    <t>15/12</t>
  </si>
  <si>
    <t>15/16</t>
  </si>
  <si>
    <t>Ugdymo prieinamumo didinimas atskirtį patiriantiems vaikams Kėdainių „Ryto“ ir Kėdainių senamiesčio progimnazijose</t>
  </si>
  <si>
    <t>002-01-04-09 (TP)</t>
  </si>
  <si>
    <t>002-01-04-10 (TP)</t>
  </si>
  <si>
    <t>Sveikatos centro veiklos modelio diegimas Kėdainių rajono savivaldybėje</t>
  </si>
  <si>
    <t>Paramą gavusių nacionalinio, regionų ar vietos lygmens viešojo administravimo ar viešąsias paslaugas teikiančių įstaigų skaičius</t>
  </si>
  <si>
    <t>Kėdainių ligoninės ir Kėdainių PSPC rūsių patalpų būklės įvertinimas ir  jų tvarkymo bei pritaikymo dirbti ekstremaliomis sąlygomis plano sudarymas</t>
  </si>
  <si>
    <t>Sveikatos priežiūros specialistų rengimas, pritraukimas Kėdainių rajono savivaldybėje</t>
  </si>
  <si>
    <t>003-01-05-09 (TP)</t>
  </si>
  <si>
    <t>Būsto įsigijimas nakvynės namų poreikiams</t>
  </si>
  <si>
    <t>Įsigytų būstų sk.</t>
  </si>
  <si>
    <t>003-01-05-10 (TP)</t>
  </si>
  <si>
    <t>Atnaujintų/sukurtų nakvynės namų vietų</t>
  </si>
  <si>
    <t>36</t>
  </si>
  <si>
    <t>Asmenų su negalia reikalų koordinavimas</t>
  </si>
  <si>
    <t>Asmenų su negalia klausimų koordinavimo funkcijos vykdymas, proc.</t>
  </si>
  <si>
    <t>003-01-03-15 (TP)</t>
  </si>
  <si>
    <t>003-01-01-19 (TP)</t>
  </si>
  <si>
    <t>003-01-01-20 (TP)</t>
  </si>
  <si>
    <t>Užsieniečių, pasitraukusių iš Ukrainos dėl Rusijos Federacijos karinių veiksmų Ukrainoje, priėmimo išlaidoms kompensuoti</t>
  </si>
  <si>
    <t>~1860</t>
  </si>
  <si>
    <t>~1960</t>
  </si>
  <si>
    <t>~11440</t>
  </si>
  <si>
    <t>~11400</t>
  </si>
  <si>
    <t>Kėdainių senamiesčio progimnazijos  sporto aikštyno atnaujinimas</t>
  </si>
  <si>
    <t>10/100</t>
  </si>
  <si>
    <t>1/1 /0</t>
  </si>
  <si>
    <t>130,5</t>
  </si>
  <si>
    <t xml:space="preserve">Investicijoms parengtų viešųjų teritorijų plotas, ha (LEZ teritorijos bendras plotas) </t>
  </si>
  <si>
    <t>Viešųjų paslaugų teikimas bei gyventojų aptarnavimas, pasitelkiant dirbtinio intelekto sprendimus, Kėdainių rajono savivaldybėje</t>
  </si>
  <si>
    <t>002-01-04-11 (TP)</t>
  </si>
  <si>
    <t>3 lentelė.   2024–2026 m.  programų uždaviniai, priemonės bei jų stebėsenos rodikliai, asignavimai ir kitos lėšos (tūkst. Eur)</t>
  </si>
  <si>
    <t xml:space="preserve">2024 m. patikslinti </t>
  </si>
  <si>
    <r>
      <t xml:space="preserve">3.2 lentelė.   2024–2026 m. </t>
    </r>
    <r>
      <rPr>
        <b/>
        <u/>
        <sz val="12"/>
        <color theme="1"/>
        <rFont val="Times New Roman"/>
        <family val="1"/>
      </rPr>
      <t>Sveikatos apsaugos programos</t>
    </r>
    <r>
      <rPr>
        <b/>
        <sz val="12"/>
        <color theme="1"/>
        <rFont val="Times New Roman"/>
        <family val="1"/>
      </rPr>
      <t xml:space="preserve"> (02)  uždaviniai, priemonės bei jų stebėsenos rodikliai, asignavimai ir kitos lėšos (tūkst. Eur)</t>
    </r>
  </si>
  <si>
    <r>
      <t xml:space="preserve">3.1 lentelė.   2024–2026 m. </t>
    </r>
    <r>
      <rPr>
        <b/>
        <u/>
        <sz val="12"/>
        <rFont val="Times New Roman"/>
        <family val="1"/>
      </rPr>
      <t>Švietimo ir ugdymo programos</t>
    </r>
    <r>
      <rPr>
        <b/>
        <sz val="12"/>
        <rFont val="Times New Roman"/>
        <family val="1"/>
      </rPr>
      <t xml:space="preserve"> (01)  uždaviniai, priemonės bei jų stebėsenos rodikliai, asignavimai ir kitos lėšos (tūkst. Eur)</t>
    </r>
  </si>
  <si>
    <t>~430/   98</t>
  </si>
  <si>
    <t>~430/          ~98</t>
  </si>
  <si>
    <t>3.4 lentelė.   2024–2026 m. Sporto veiklos plėtros (04)  uždaviniai, priemonės bei jų stebėsenos rodikliai, asignavimai ir kitos lėšos (tūkst. Eur)</t>
  </si>
  <si>
    <r>
      <t xml:space="preserve">3.3 lentelė.   2024–2026 m. </t>
    </r>
    <r>
      <rPr>
        <b/>
        <u/>
        <sz val="12"/>
        <color theme="1"/>
        <rFont val="Times New Roman"/>
        <family val="1"/>
      </rPr>
      <t>Socialinės apsaugos plėtojimo</t>
    </r>
    <r>
      <rPr>
        <b/>
        <sz val="12"/>
        <color theme="1"/>
        <rFont val="Times New Roman"/>
        <family val="1"/>
      </rPr>
      <t xml:space="preserve"> (03)  uždaviniai, priemonės bei jų stebėsenos rodikliai, asignavimai ir kitos lėšos (tūkst. Eur)</t>
    </r>
  </si>
  <si>
    <r>
      <t xml:space="preserve">3.5 lentelė.  2024–2026 m. </t>
    </r>
    <r>
      <rPr>
        <b/>
        <u/>
        <sz val="12"/>
        <rFont val="Times New Roman"/>
        <family val="1"/>
      </rPr>
      <t>Kultūros veiklos plėtros</t>
    </r>
    <r>
      <rPr>
        <b/>
        <sz val="12"/>
        <rFont val="Times New Roman"/>
        <family val="1"/>
      </rPr>
      <t xml:space="preserve"> (05)  uždaviniai, priemonės bei jų stebėsenos rodikliai, asignavimai ir kitos lėšos (tūkst. Eur)</t>
    </r>
  </si>
  <si>
    <r>
      <t xml:space="preserve">3.6 lentelė. 2024–2026 m. </t>
    </r>
    <r>
      <rPr>
        <b/>
        <u/>
        <sz val="12"/>
        <rFont val="Times New Roman"/>
        <family val="1"/>
      </rPr>
      <t>Kultūros paveldo išsaugojimo, turizmo skatinimo ir vystymo programos</t>
    </r>
    <r>
      <rPr>
        <b/>
        <sz val="12"/>
        <rFont val="Times New Roman"/>
        <family val="1"/>
      </rPr>
      <t xml:space="preserve"> (06)  uždaviniai, priemonės bei jų stebėsenos rodikliai, asignavimai ir kitos lėšos  (tūkst. Eur)</t>
    </r>
  </si>
  <si>
    <t>* Patvirtinta 2024 m. vasario 15 d. rajono tarybos sprendimu Nr. TS-23</t>
  </si>
  <si>
    <t xml:space="preserve">* 2024 m. asignavimai ir kitos lėšos </t>
  </si>
  <si>
    <r>
      <t xml:space="preserve">3.7 lentelė.   2024–2026 m. </t>
    </r>
    <r>
      <rPr>
        <b/>
        <u/>
        <sz val="12"/>
        <rFont val="Times New Roman"/>
        <family val="1"/>
      </rPr>
      <t>Infrastruktūros objektų priežiūros ir plėtros programos</t>
    </r>
    <r>
      <rPr>
        <b/>
        <sz val="12"/>
        <rFont val="Times New Roman"/>
        <family val="1"/>
        <charset val="186"/>
      </rPr>
      <t xml:space="preserve"> (07) uždaviniai, priemonės bei jų stebėsenos rodikliai, asignavimai ir kitos lėšos (tūkst. Eur)</t>
    </r>
  </si>
  <si>
    <t>Išmaniųjų technologijų diegimas siekiant padidinti viešųjų paslaugų ir viešosios infrastruktūros valdymo efektyvumą</t>
  </si>
  <si>
    <t>Parengta tvarkybos dokumentacija</t>
  </si>
  <si>
    <t>Parengta pritaikymo dokumentacija</t>
  </si>
  <si>
    <t>Projekto veiklų įgyvendinimo proc.</t>
  </si>
  <si>
    <t>Parengta vizija/techninė dokumentacija/ pagerinta infrastruktūra  atlikėjams</t>
  </si>
  <si>
    <t>Projekto "Pabėgėlių iš Ukrainos priėmimas ir ankstyva integracija“ įgyvendinimas</t>
  </si>
  <si>
    <t xml:space="preserve">Vykdomų integracijos veiklų / įgyvendinimo proc. </t>
  </si>
  <si>
    <t>Laikino atokvėpio paslaugai teikti ir administruoti</t>
  </si>
  <si>
    <t>Nestacionarių socialinių paslaugų infrastruktūros kūrimas Kėdainių rajone</t>
  </si>
  <si>
    <t>Suteikiamų fizioterapijos procedūrų skaičiaus padidėjimas, kartais / sumažėjusi laukiančiųjų eilė (savaitės)</t>
  </si>
  <si>
    <t>Projekto „Užtikrinti visiems prieinamą ankstyvąjį ugdymą“ įgyvendinimas</t>
  </si>
  <si>
    <r>
      <t xml:space="preserve">3.8 lentelė.  2024–2026 m. </t>
    </r>
    <r>
      <rPr>
        <b/>
        <u/>
        <sz val="12"/>
        <color theme="1"/>
        <rFont val="Times New Roman"/>
        <family val="1"/>
      </rPr>
      <t>Aplinkos apsaugos  programos</t>
    </r>
    <r>
      <rPr>
        <b/>
        <sz val="12"/>
        <color theme="1"/>
        <rFont val="Times New Roman"/>
        <family val="1"/>
      </rPr>
      <t xml:space="preserve"> (08) uždaviniai, priemonės bei jų stebėsenos rodikliai, asignavimai ir kitos lėšos (tūkst. Eur)</t>
    </r>
  </si>
  <si>
    <r>
      <t xml:space="preserve">3.9 lentelė. 2024–2026 m. </t>
    </r>
    <r>
      <rPr>
        <b/>
        <u/>
        <sz val="12"/>
        <color theme="1"/>
        <rFont val="Times New Roman"/>
        <family val="1"/>
      </rPr>
      <t>Žemės ūkio plėtros ir melioracijos programos</t>
    </r>
    <r>
      <rPr>
        <b/>
        <sz val="12"/>
        <color theme="1"/>
        <rFont val="Times New Roman"/>
        <family val="1"/>
      </rPr>
      <t xml:space="preserve"> (09) uždaviniai, priemonės bei jų stebėsenos rodikliai, asignavimai ir kitos lėšos (tūkst. Eur)</t>
    </r>
  </si>
  <si>
    <t>Projekto "Kėdainių miesto viešosios infrastruktūros, svarbios verslui, atnaujinimas ir plėtra" įgyvendinimas</t>
  </si>
  <si>
    <t>Įrengtų stambiagabaričių atliekų surinkimo aikštelių skaičius</t>
  </si>
  <si>
    <r>
      <t xml:space="preserve">3.10 lentelė. 2024–2026 m. </t>
    </r>
    <r>
      <rPr>
        <b/>
        <u/>
        <sz val="12"/>
        <rFont val="Times New Roman"/>
        <family val="1"/>
      </rPr>
      <t>Verslo paramos ir verslo plėtros programos</t>
    </r>
    <r>
      <rPr>
        <b/>
        <sz val="12"/>
        <rFont val="Times New Roman"/>
        <family val="1"/>
      </rPr>
      <t xml:space="preserve"> (10) uždaviniai, priemonės bei jų stebėsenos rodikliai, asignavimai ir kitos lėšos (tūkst. Eur)</t>
    </r>
  </si>
  <si>
    <r>
      <t xml:space="preserve">3.11 lentelė.  2024–2026 m. </t>
    </r>
    <r>
      <rPr>
        <b/>
        <u/>
        <sz val="12"/>
        <rFont val="Times New Roman"/>
        <family val="1"/>
      </rPr>
      <t xml:space="preserve">Savivaldybės valdymo tobulinimo </t>
    </r>
    <r>
      <rPr>
        <b/>
        <sz val="12"/>
        <rFont val="Times New Roman"/>
        <family val="1"/>
      </rPr>
      <t>(11)  uždaviniai, priemonės bei jų stebėsenos rodikliai, asignavimai ir kitos lėšos (tūkst. Eur)</t>
    </r>
  </si>
  <si>
    <t xml:space="preserve"> PATIKSLINTI                      2024 m. asignavimai ir kitos lėšos</t>
  </si>
  <si>
    <t>3.12 lentelė.  Lėšų poreikis 2024-2026 m. programoms vykdyti (tūkst. Eur)</t>
  </si>
  <si>
    <t xml:space="preserve"> * 2024 m. asignavimai ir kitos lėšos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</si>
</sst>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83" x14ac:knownFonts="1">
    <font>
      <sz val="10"/>
      <name val="Arial"/>
      <charset val="186"/>
    </font>
    <font>
      <sz val="10"/>
      <name val="Times New Roman"/>
      <family val="1"/>
      <charset val="186"/>
    </font>
    <font>
      <sz val="9"/>
      <name val="Times New Roman"/>
      <family val="1"/>
      <charset val="186"/>
    </font>
    <font>
      <b/>
      <sz val="9"/>
      <name val="Times New Roman"/>
      <family val="1"/>
      <charset val="186"/>
    </font>
    <font>
      <b/>
      <sz val="12"/>
      <name val="Times New Roman"/>
      <family val="1"/>
      <charset val="186"/>
    </font>
    <font>
      <b/>
      <sz val="10"/>
      <name val="Times New Roman"/>
      <family val="1"/>
      <charset val="186"/>
    </font>
    <font>
      <i/>
      <sz val="10"/>
      <name val="Times New Roman"/>
      <family val="1"/>
      <charset val="186"/>
    </font>
    <font>
      <sz val="10"/>
      <name val="Arial"/>
      <family val="2"/>
      <charset val="186"/>
    </font>
    <font>
      <b/>
      <sz val="11"/>
      <name val="Times New Roman"/>
      <family val="1"/>
      <charset val="186"/>
    </font>
    <font>
      <b/>
      <sz val="10"/>
      <name val="Times New Roman"/>
      <family val="1"/>
    </font>
    <font>
      <b/>
      <sz val="9"/>
      <name val="Times New Roman"/>
      <family val="1"/>
    </font>
    <font>
      <sz val="9"/>
      <name val="Times New Roman"/>
      <family val="1"/>
    </font>
    <font>
      <sz val="8"/>
      <name val="Arial"/>
      <family val="2"/>
      <charset val="186"/>
    </font>
    <font>
      <sz val="11"/>
      <name val="Times New Roman"/>
      <family val="1"/>
      <charset val="186"/>
    </font>
    <font>
      <sz val="10"/>
      <name val="Times New Roman"/>
      <family val="1"/>
    </font>
    <font>
      <b/>
      <sz val="12"/>
      <name val="Times New Roman"/>
      <family val="1"/>
    </font>
    <font>
      <b/>
      <sz val="11"/>
      <name val="Times New Roman"/>
      <family val="1"/>
    </font>
    <font>
      <i/>
      <sz val="10"/>
      <name val="Times New Roman"/>
      <family val="1"/>
    </font>
    <font>
      <sz val="10"/>
      <color rgb="FFFF0000"/>
      <name val="Arial"/>
      <family val="2"/>
      <charset val="186"/>
    </font>
    <font>
      <sz val="9"/>
      <color theme="1"/>
      <name val="Times New Roman"/>
      <family val="1"/>
      <charset val="186"/>
    </font>
    <font>
      <b/>
      <sz val="9"/>
      <color theme="1"/>
      <name val="Times New Roman"/>
      <family val="1"/>
      <charset val="186"/>
    </font>
    <font>
      <sz val="12"/>
      <name val="Times New Roman"/>
      <family val="1"/>
    </font>
    <font>
      <sz val="10"/>
      <color rgb="FFFF0000"/>
      <name val="Times New Roman"/>
      <family val="1"/>
    </font>
    <font>
      <sz val="9"/>
      <color rgb="FFFF0000"/>
      <name val="Times New Roman"/>
      <family val="1"/>
      <charset val="186"/>
    </font>
    <font>
      <sz val="10"/>
      <color rgb="FFFF0000"/>
      <name val="Times New Roman"/>
      <family val="1"/>
      <charset val="186"/>
    </font>
    <font>
      <sz val="10"/>
      <color theme="1"/>
      <name val="Times New Roman"/>
      <family val="1"/>
    </font>
    <font>
      <sz val="10"/>
      <color theme="1"/>
      <name val="Times New Roman"/>
      <family val="1"/>
      <charset val="186"/>
    </font>
    <font>
      <b/>
      <sz val="10"/>
      <color theme="1"/>
      <name val="Times New Roman"/>
      <family val="1"/>
    </font>
    <font>
      <b/>
      <sz val="12"/>
      <color theme="1"/>
      <name val="Times New Roman"/>
      <family val="1"/>
    </font>
    <font>
      <sz val="9"/>
      <color rgb="FFFF0000"/>
      <name val="Times New Roman"/>
      <family val="1"/>
    </font>
    <font>
      <sz val="10"/>
      <color rgb="FF0070C0"/>
      <name val="Times New Roman"/>
      <family val="1"/>
      <charset val="186"/>
    </font>
    <font>
      <sz val="10"/>
      <color rgb="FF0070C0"/>
      <name val="Times New Roman"/>
      <family val="1"/>
    </font>
    <font>
      <sz val="10"/>
      <color rgb="FF188A3E"/>
      <name val="Times New Roman"/>
      <family val="1"/>
    </font>
    <font>
      <sz val="10"/>
      <color rgb="FF00B050"/>
      <name val="Times New Roman"/>
      <family val="1"/>
      <charset val="186"/>
    </font>
    <font>
      <sz val="11"/>
      <color rgb="FF188A3E"/>
      <name val="Times New Roman"/>
      <family val="1"/>
    </font>
    <font>
      <i/>
      <sz val="11"/>
      <name val="Times New Roman"/>
      <family val="1"/>
    </font>
    <font>
      <sz val="11"/>
      <color rgb="FFFF0000"/>
      <name val="Times New Roman"/>
      <family val="1"/>
    </font>
    <font>
      <u/>
      <sz val="10"/>
      <name val="Times New Roman"/>
      <family val="1"/>
    </font>
    <font>
      <sz val="11"/>
      <name val="Times New Roman"/>
      <family val="1"/>
    </font>
    <font>
      <sz val="9"/>
      <color theme="1"/>
      <name val="Times New Roman"/>
      <family val="1"/>
    </font>
    <font>
      <sz val="10"/>
      <name val="Arial"/>
      <family val="2"/>
    </font>
    <font>
      <b/>
      <sz val="10.5"/>
      <name val="Times New Roman"/>
      <family val="1"/>
    </font>
    <font>
      <sz val="10.5"/>
      <name val="Times New Roman"/>
      <family val="1"/>
    </font>
    <font>
      <u/>
      <sz val="10"/>
      <color rgb="FFFF0000"/>
      <name val="Times New Roman"/>
      <family val="1"/>
    </font>
    <font>
      <i/>
      <sz val="10.5"/>
      <name val="Times New Roman"/>
      <family val="1"/>
    </font>
    <font>
      <b/>
      <sz val="10"/>
      <color rgb="FF002060"/>
      <name val="Times New Roman"/>
      <family val="1"/>
    </font>
    <font>
      <b/>
      <sz val="12"/>
      <color rgb="FF002060"/>
      <name val="Times New Roman"/>
      <family val="1"/>
    </font>
    <font>
      <sz val="10"/>
      <color theme="0"/>
      <name val="Times New Roman"/>
      <family val="1"/>
    </font>
    <font>
      <sz val="10"/>
      <color theme="0"/>
      <name val="Times New Roman"/>
      <family val="1"/>
      <charset val="186"/>
    </font>
    <font>
      <sz val="11"/>
      <color rgb="FF0070C0"/>
      <name val="Times New Roman"/>
      <family val="1"/>
    </font>
    <font>
      <i/>
      <sz val="11"/>
      <color rgb="FF0070C0"/>
      <name val="Times New Roman"/>
      <family val="1"/>
    </font>
    <font>
      <b/>
      <sz val="14"/>
      <name val="Times New Roman"/>
      <family val="1"/>
    </font>
    <font>
      <sz val="14"/>
      <name val="Times New Roman"/>
      <family val="1"/>
    </font>
    <font>
      <b/>
      <i/>
      <sz val="14"/>
      <name val="Times New Roman"/>
      <family val="1"/>
    </font>
    <font>
      <i/>
      <sz val="14"/>
      <name val="Times New Roman"/>
      <family val="1"/>
    </font>
    <font>
      <sz val="11"/>
      <color theme="1"/>
      <name val="Times New Roman"/>
      <family val="1"/>
    </font>
    <font>
      <b/>
      <sz val="11"/>
      <color theme="1"/>
      <name val="Times New Roman"/>
      <family val="1"/>
    </font>
    <font>
      <u/>
      <sz val="10"/>
      <color theme="1"/>
      <name val="Times New Roman"/>
      <family val="1"/>
    </font>
    <font>
      <b/>
      <sz val="10"/>
      <color theme="1"/>
      <name val="Times New Roman"/>
      <family val="1"/>
      <charset val="186"/>
    </font>
    <font>
      <b/>
      <sz val="10"/>
      <color theme="1"/>
      <name val="Arial"/>
      <family val="2"/>
      <charset val="186"/>
    </font>
    <font>
      <b/>
      <sz val="10"/>
      <color rgb="FFFF0000"/>
      <name val="Times New Roman"/>
      <family val="1"/>
    </font>
    <font>
      <b/>
      <sz val="11"/>
      <color rgb="FFFF0000"/>
      <name val="Times New Roman"/>
      <family val="1"/>
    </font>
    <font>
      <b/>
      <sz val="10"/>
      <color rgb="FF0070C0"/>
      <name val="Times New Roman"/>
      <family val="1"/>
    </font>
    <font>
      <b/>
      <sz val="10"/>
      <color rgb="FF0070C0"/>
      <name val="Times New Roman"/>
      <family val="1"/>
      <charset val="186"/>
    </font>
    <font>
      <b/>
      <sz val="14"/>
      <color rgb="FF0070C0"/>
      <name val="Times New Roman"/>
      <family val="1"/>
    </font>
    <font>
      <b/>
      <sz val="9"/>
      <color rgb="FFFF0000"/>
      <name val="Times New Roman"/>
      <family val="1"/>
    </font>
    <font>
      <b/>
      <i/>
      <sz val="11"/>
      <color rgb="FFFF0000"/>
      <name val="Times New Roman"/>
      <family val="1"/>
    </font>
    <font>
      <sz val="10"/>
      <color theme="1"/>
      <name val="Arial"/>
      <family val="2"/>
      <charset val="186"/>
    </font>
    <font>
      <b/>
      <u/>
      <sz val="12"/>
      <color theme="1"/>
      <name val="Times New Roman"/>
      <family val="1"/>
    </font>
    <font>
      <b/>
      <u/>
      <sz val="12"/>
      <name val="Times New Roman"/>
      <family val="1"/>
    </font>
    <font>
      <b/>
      <sz val="12"/>
      <color theme="1"/>
      <name val="Times New Roman"/>
      <family val="1"/>
      <charset val="186"/>
    </font>
    <font>
      <sz val="11"/>
      <color theme="1"/>
      <name val="Times New Roman"/>
      <family val="1"/>
      <charset val="186"/>
    </font>
    <font>
      <u/>
      <sz val="10"/>
      <name val="Times New Roman"/>
      <family val="1"/>
      <charset val="186"/>
    </font>
    <font>
      <b/>
      <sz val="11"/>
      <color theme="1"/>
      <name val="Times New Roman"/>
      <family val="1"/>
      <charset val="186"/>
    </font>
    <font>
      <i/>
      <sz val="11"/>
      <color theme="1"/>
      <name val="Times New Roman"/>
      <family val="1"/>
    </font>
    <font>
      <sz val="8"/>
      <color theme="1"/>
      <name val="Times New Roman"/>
      <family val="1"/>
      <charset val="186"/>
    </font>
    <font>
      <sz val="12"/>
      <color theme="1"/>
      <name val="Times New Roman"/>
      <family val="1"/>
    </font>
    <font>
      <i/>
      <sz val="11"/>
      <color theme="1"/>
      <name val="Times New Roman"/>
      <family val="1"/>
      <charset val="186"/>
    </font>
    <font>
      <b/>
      <sz val="14"/>
      <color theme="1"/>
      <name val="Times New Roman"/>
      <family val="1"/>
    </font>
    <font>
      <sz val="14"/>
      <color theme="1"/>
      <name val="Times New Roman"/>
      <family val="1"/>
    </font>
    <font>
      <i/>
      <sz val="14"/>
      <color theme="1"/>
      <name val="Times New Roman"/>
      <family val="1"/>
    </font>
    <font>
      <b/>
      <i/>
      <sz val="14"/>
      <color theme="1"/>
      <name val="Times New Roman"/>
      <family val="1"/>
    </font>
    <font>
      <i/>
      <sz val="12"/>
      <name val="Times New Roman"/>
      <family val="1"/>
    </font>
  </fonts>
  <fills count="21">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indexed="9"/>
      </patternFill>
    </fill>
    <fill>
      <patternFill patternType="solid">
        <fgColor theme="0"/>
        <bgColor indexed="64"/>
      </patternFill>
    </fill>
    <fill>
      <patternFill patternType="solid">
        <fgColor rgb="FFFFFFFF"/>
        <bgColor indexed="64"/>
      </patternFill>
    </fill>
    <fill>
      <patternFill patternType="solid">
        <fgColor theme="0"/>
        <bgColor indexed="26"/>
      </patternFill>
    </fill>
    <fill>
      <patternFill patternType="solid">
        <fgColor rgb="FFFFFF00"/>
        <bgColor indexed="64"/>
      </patternFill>
    </fill>
    <fill>
      <patternFill patternType="solid">
        <fgColor theme="0"/>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CC"/>
        <bgColor indexed="9"/>
      </patternFill>
    </fill>
    <fill>
      <patternFill patternType="solid">
        <fgColor theme="8" tint="0.59999389629810485"/>
        <bgColor indexed="34"/>
      </patternFill>
    </fill>
    <fill>
      <patternFill patternType="solid">
        <fgColor theme="8" tint="0.59999389629810485"/>
        <bgColor indexed="26"/>
      </patternFill>
    </fill>
    <fill>
      <patternFill patternType="solid">
        <fgColor theme="0"/>
        <bgColor indexed="3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s>
  <cellStyleXfs count="13">
    <xf numFmtId="0" fontId="0" fillId="0" borderId="0"/>
    <xf numFmtId="0" fontId="7" fillId="0" borderId="0"/>
    <xf numFmtId="0" fontId="1" fillId="0" borderId="0"/>
    <xf numFmtId="164" fontId="7" fillId="0" borderId="0" applyFont="0" applyFill="0" applyBorder="0" applyAlignment="0" applyProtection="0"/>
    <xf numFmtId="0" fontId="7" fillId="0" borderId="0"/>
    <xf numFmtId="0" fontId="7" fillId="0" borderId="0"/>
    <xf numFmtId="0" fontId="1" fillId="0" borderId="0"/>
    <xf numFmtId="0" fontId="7" fillId="0" borderId="0"/>
    <xf numFmtId="0" fontId="1" fillId="0" borderId="0"/>
    <xf numFmtId="9" fontId="7" fillId="0" borderId="0" applyFont="0" applyFill="0" applyBorder="0" applyAlignment="0" applyProtection="0"/>
    <xf numFmtId="9" fontId="7" fillId="0" borderId="0" applyFont="0" applyFill="0" applyBorder="0" applyAlignment="0" applyProtection="0"/>
    <xf numFmtId="0" fontId="1" fillId="0" borderId="0"/>
    <xf numFmtId="0" fontId="40" fillId="0" borderId="0"/>
  </cellStyleXfs>
  <cellXfs count="1339">
    <xf numFmtId="0" fontId="0" fillId="0" borderId="0" xfId="0"/>
    <xf numFmtId="0" fontId="7" fillId="0" borderId="0" xfId="0" applyFont="1"/>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xf>
    <xf numFmtId="0" fontId="11" fillId="0" borderId="0" xfId="0" applyFont="1" applyAlignment="1">
      <alignment wrapText="1"/>
    </xf>
    <xf numFmtId="0" fontId="10" fillId="0" borderId="0" xfId="0" applyFont="1" applyAlignment="1">
      <alignment wrapText="1"/>
    </xf>
    <xf numFmtId="0" fontId="7" fillId="2" borderId="0" xfId="0" applyFont="1" applyFill="1"/>
    <xf numFmtId="0" fontId="7" fillId="0" borderId="0" xfId="0" applyFont="1" applyAlignment="1">
      <alignment horizontal="left"/>
    </xf>
    <xf numFmtId="49" fontId="1" fillId="2" borderId="1" xfId="0" applyNumberFormat="1" applyFont="1" applyFill="1" applyBorder="1" applyAlignment="1">
      <alignment horizontal="left" vertical="top" wrapText="1"/>
    </xf>
    <xf numFmtId="165" fontId="1" fillId="2" borderId="1" xfId="0" applyNumberFormat="1" applyFont="1" applyFill="1" applyBorder="1" applyAlignment="1">
      <alignment horizontal="left" vertical="top" wrapText="1"/>
    </xf>
    <xf numFmtId="0" fontId="1" fillId="0" borderId="0" xfId="0" applyFont="1" applyAlignment="1">
      <alignment vertical="top" wrapText="1"/>
    </xf>
    <xf numFmtId="49" fontId="1" fillId="0" borderId="0" xfId="0" applyNumberFormat="1" applyFont="1" applyAlignment="1">
      <alignment horizontal="left" vertical="top" wrapText="1"/>
    </xf>
    <xf numFmtId="49" fontId="1" fillId="3" borderId="1" xfId="0" applyNumberFormat="1" applyFont="1" applyFill="1" applyBorder="1" applyAlignment="1">
      <alignment horizontal="left" vertical="top" wrapText="1"/>
    </xf>
    <xf numFmtId="0" fontId="7" fillId="5" borderId="0" xfId="0" applyFont="1" applyFill="1"/>
    <xf numFmtId="166" fontId="14" fillId="5" borderId="1" xfId="0" applyNumberFormat="1" applyFont="1" applyFill="1" applyBorder="1" applyAlignment="1">
      <alignment vertical="top" wrapText="1"/>
    </xf>
    <xf numFmtId="0" fontId="3" fillId="5" borderId="0" xfId="0" applyFont="1" applyFill="1" applyAlignment="1">
      <alignment horizontal="center" vertical="top"/>
    </xf>
    <xf numFmtId="166" fontId="1" fillId="5" borderId="1" xfId="4" applyNumberFormat="1" applyFont="1" applyFill="1" applyBorder="1" applyAlignment="1">
      <alignment vertical="top" wrapText="1"/>
    </xf>
    <xf numFmtId="0" fontId="14" fillId="0" borderId="0" xfId="0" applyFont="1" applyAlignment="1">
      <alignment vertical="top" wrapText="1"/>
    </xf>
    <xf numFmtId="166" fontId="14" fillId="5" borderId="1" xfId="0" applyNumberFormat="1" applyFont="1" applyFill="1" applyBorder="1" applyAlignment="1">
      <alignment horizontal="right" vertical="top" wrapText="1"/>
    </xf>
    <xf numFmtId="165" fontId="14" fillId="5" borderId="1" xfId="0" applyNumberFormat="1" applyFont="1" applyFill="1" applyBorder="1" applyAlignment="1">
      <alignment vertical="top" wrapText="1"/>
    </xf>
    <xf numFmtId="166" fontId="1" fillId="5" borderId="1" xfId="0" applyNumberFormat="1" applyFont="1" applyFill="1" applyBorder="1" applyAlignment="1">
      <alignment vertical="top"/>
    </xf>
    <xf numFmtId="0" fontId="5" fillId="5" borderId="0" xfId="6" applyFont="1" applyFill="1" applyAlignment="1">
      <alignment horizontal="left"/>
    </xf>
    <xf numFmtId="0" fontId="9" fillId="0" borderId="0" xfId="0" applyFont="1" applyAlignment="1">
      <alignment vertical="top" wrapText="1"/>
    </xf>
    <xf numFmtId="0" fontId="14" fillId="0" borderId="0" xfId="0" applyFont="1" applyAlignment="1">
      <alignment horizontal="center" vertical="top" wrapText="1"/>
    </xf>
    <xf numFmtId="0" fontId="14" fillId="0" borderId="0" xfId="0" applyFont="1"/>
    <xf numFmtId="166" fontId="14" fillId="5" borderId="1" xfId="0" applyNumberFormat="1" applyFont="1" applyFill="1" applyBorder="1" applyAlignment="1">
      <alignment vertical="top"/>
    </xf>
    <xf numFmtId="166" fontId="14" fillId="5" borderId="1" xfId="4" applyNumberFormat="1" applyFont="1" applyFill="1" applyBorder="1" applyAlignment="1">
      <alignment vertical="top" wrapText="1"/>
    </xf>
    <xf numFmtId="49" fontId="11" fillId="0" borderId="0" xfId="0" applyNumberFormat="1" applyFont="1" applyAlignment="1">
      <alignment wrapText="1"/>
    </xf>
    <xf numFmtId="0" fontId="14" fillId="0" borderId="0" xfId="4" applyFont="1" applyAlignment="1">
      <alignment vertical="top" wrapText="1"/>
    </xf>
    <xf numFmtId="49" fontId="14" fillId="0" borderId="1" xfId="4" applyNumberFormat="1" applyFont="1" applyBorder="1" applyAlignment="1">
      <alignment horizontal="right" vertical="top" wrapText="1"/>
    </xf>
    <xf numFmtId="0" fontId="14" fillId="0" borderId="1" xfId="4" applyFont="1" applyBorder="1" applyAlignment="1">
      <alignment horizontal="center" vertical="top" wrapText="1"/>
    </xf>
    <xf numFmtId="0" fontId="14" fillId="5" borderId="0" xfId="0" applyFont="1" applyFill="1" applyAlignment="1">
      <alignment wrapText="1"/>
    </xf>
    <xf numFmtId="49" fontId="17" fillId="0" borderId="1" xfId="0" applyNumberFormat="1" applyFont="1" applyBorder="1" applyAlignment="1">
      <alignment horizontal="left" vertical="top" wrapText="1"/>
    </xf>
    <xf numFmtId="0" fontId="1" fillId="5" borderId="1" xfId="0" applyFont="1" applyFill="1" applyBorder="1" applyAlignment="1">
      <alignment vertical="top" wrapText="1"/>
    </xf>
    <xf numFmtId="0" fontId="14" fillId="0" borderId="0" xfId="0" applyFont="1" applyAlignment="1">
      <alignment wrapText="1"/>
    </xf>
    <xf numFmtId="0" fontId="9" fillId="0" borderId="0" xfId="0" applyFont="1" applyAlignment="1">
      <alignment wrapText="1"/>
    </xf>
    <xf numFmtId="0" fontId="17" fillId="0" borderId="0" xfId="0" applyFont="1" applyAlignment="1">
      <alignment vertical="top" wrapText="1"/>
    </xf>
    <xf numFmtId="49" fontId="14" fillId="0" borderId="0" xfId="0" applyNumberFormat="1" applyFont="1" applyAlignment="1">
      <alignment wrapText="1"/>
    </xf>
    <xf numFmtId="0" fontId="1" fillId="0" borderId="0" xfId="0" applyFont="1" applyAlignment="1">
      <alignment horizontal="center" vertical="top" wrapText="1"/>
    </xf>
    <xf numFmtId="0" fontId="18" fillId="2" borderId="0" xfId="0" applyFont="1" applyFill="1"/>
    <xf numFmtId="49" fontId="14" fillId="0" borderId="1" xfId="0" applyNumberFormat="1" applyFont="1" applyBorder="1" applyAlignment="1">
      <alignment horizontal="left" vertical="top" wrapText="1"/>
    </xf>
    <xf numFmtId="49" fontId="14" fillId="0" borderId="1" xfId="0" applyNumberFormat="1" applyFont="1" applyBorder="1" applyAlignment="1">
      <alignment vertical="top" wrapText="1"/>
    </xf>
    <xf numFmtId="0" fontId="1" fillId="5" borderId="2" xfId="0" applyFont="1" applyFill="1" applyBorder="1" applyAlignment="1">
      <alignment horizontal="left" vertical="top" wrapText="1"/>
    </xf>
    <xf numFmtId="0" fontId="14" fillId="5" borderId="1" xfId="4" applyFont="1" applyFill="1" applyBorder="1" applyAlignment="1">
      <alignment vertical="top" wrapText="1"/>
    </xf>
    <xf numFmtId="165" fontId="1" fillId="5"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 fillId="5" borderId="2" xfId="0" applyFont="1" applyFill="1" applyBorder="1" applyAlignment="1">
      <alignment vertical="top" wrapText="1"/>
    </xf>
    <xf numFmtId="0" fontId="1" fillId="0" borderId="1" xfId="0" applyFont="1" applyBorder="1" applyAlignment="1">
      <alignment vertical="top" wrapText="1"/>
    </xf>
    <xf numFmtId="0" fontId="14" fillId="5" borderId="1" xfId="0" applyFont="1" applyFill="1" applyBorder="1" applyAlignment="1">
      <alignment vertical="top" wrapText="1"/>
    </xf>
    <xf numFmtId="0" fontId="1" fillId="5" borderId="0" xfId="0" applyFont="1" applyFill="1" applyAlignment="1">
      <alignment horizontal="right" vertical="top" wrapText="1"/>
    </xf>
    <xf numFmtId="0" fontId="19" fillId="0" borderId="0" xfId="0" applyFont="1" applyAlignment="1">
      <alignment wrapText="1"/>
    </xf>
    <xf numFmtId="0" fontId="20" fillId="0" borderId="0" xfId="0" applyFont="1" applyAlignment="1">
      <alignment wrapText="1"/>
    </xf>
    <xf numFmtId="0" fontId="20" fillId="0" borderId="1" xfId="0" applyFont="1" applyBorder="1" applyAlignment="1">
      <alignment wrapText="1"/>
    </xf>
    <xf numFmtId="0" fontId="19" fillId="0" borderId="0" xfId="0" applyFont="1" applyAlignment="1">
      <alignment vertical="top" wrapText="1"/>
    </xf>
    <xf numFmtId="0" fontId="19" fillId="5" borderId="0" xfId="0" applyFont="1" applyFill="1" applyAlignment="1">
      <alignment wrapText="1"/>
    </xf>
    <xf numFmtId="0" fontId="19" fillId="0" borderId="0" xfId="0" applyFont="1" applyAlignment="1">
      <alignment horizontal="left" vertical="top" wrapText="1"/>
    </xf>
    <xf numFmtId="0" fontId="23" fillId="0" borderId="0" xfId="0" applyFont="1" applyAlignment="1">
      <alignment horizontal="left" vertical="top" wrapText="1"/>
    </xf>
    <xf numFmtId="0" fontId="22" fillId="0" borderId="0" xfId="0" applyFont="1"/>
    <xf numFmtId="0" fontId="1" fillId="5" borderId="4" xfId="0" applyFont="1" applyFill="1" applyBorder="1" applyAlignment="1">
      <alignment horizontal="left" vertical="top" wrapText="1"/>
    </xf>
    <xf numFmtId="49" fontId="1" fillId="5" borderId="2" xfId="0" applyNumberFormat="1" applyFont="1" applyFill="1" applyBorder="1" applyAlignment="1">
      <alignment horizontal="left" vertical="top" wrapText="1"/>
    </xf>
    <xf numFmtId="0" fontId="1" fillId="5" borderId="1" xfId="0" applyFont="1" applyFill="1" applyBorder="1" applyAlignment="1">
      <alignment horizontal="left" vertical="top" wrapText="1"/>
    </xf>
    <xf numFmtId="49" fontId="1" fillId="5" borderId="1" xfId="0" applyNumberFormat="1" applyFont="1" applyFill="1" applyBorder="1" applyAlignment="1">
      <alignment horizontal="center" vertical="top" wrapText="1"/>
    </xf>
    <xf numFmtId="166" fontId="1" fillId="5" borderId="1" xfId="0" applyNumberFormat="1" applyFont="1" applyFill="1" applyBorder="1" applyAlignment="1">
      <alignment horizontal="right" vertical="top" wrapText="1"/>
    </xf>
    <xf numFmtId="49" fontId="1" fillId="5" borderId="1" xfId="0" applyNumberFormat="1" applyFont="1" applyFill="1" applyBorder="1" applyAlignment="1">
      <alignment vertical="top" wrapText="1"/>
    </xf>
    <xf numFmtId="49" fontId="1" fillId="5" borderId="1" xfId="0" applyNumberFormat="1" applyFont="1" applyFill="1" applyBorder="1" applyAlignment="1">
      <alignment horizontal="left" vertical="top" wrapText="1"/>
    </xf>
    <xf numFmtId="49" fontId="14" fillId="5" borderId="1" xfId="0" applyNumberFormat="1" applyFont="1" applyFill="1" applyBorder="1" applyAlignment="1">
      <alignment horizontal="right" vertical="top" wrapText="1"/>
    </xf>
    <xf numFmtId="49" fontId="14" fillId="5" borderId="1" xfId="0" applyNumberFormat="1" applyFont="1" applyFill="1" applyBorder="1" applyAlignment="1">
      <alignment horizontal="center" vertical="top" wrapText="1"/>
    </xf>
    <xf numFmtId="0" fontId="14" fillId="5" borderId="1" xfId="0" applyFont="1" applyFill="1" applyBorder="1" applyAlignment="1">
      <alignment horizontal="left" vertical="top" wrapText="1"/>
    </xf>
    <xf numFmtId="0" fontId="14" fillId="5" borderId="2" xfId="0" applyFont="1" applyFill="1" applyBorder="1" applyAlignment="1">
      <alignment horizontal="left" vertical="top" wrapText="1"/>
    </xf>
    <xf numFmtId="0" fontId="14" fillId="5" borderId="4" xfId="0" applyFont="1" applyFill="1" applyBorder="1" applyAlignment="1">
      <alignment horizontal="left" vertical="top" wrapText="1"/>
    </xf>
    <xf numFmtId="49" fontId="14" fillId="5" borderId="1" xfId="0" applyNumberFormat="1" applyFont="1" applyFill="1" applyBorder="1" applyAlignment="1">
      <alignment horizontal="left" vertical="top" wrapText="1"/>
    </xf>
    <xf numFmtId="49" fontId="14" fillId="5" borderId="1" xfId="0" applyNumberFormat="1" applyFont="1" applyFill="1" applyBorder="1" applyAlignment="1">
      <alignment vertical="top" wrapText="1"/>
    </xf>
    <xf numFmtId="49" fontId="1" fillId="0" borderId="1" xfId="0" applyNumberFormat="1" applyFont="1" applyBorder="1" applyAlignment="1">
      <alignment vertical="top" wrapText="1"/>
    </xf>
    <xf numFmtId="0" fontId="14" fillId="0" borderId="1" xfId="0" applyFont="1" applyBorder="1" applyAlignment="1">
      <alignment horizontal="left" vertical="top" wrapText="1"/>
    </xf>
    <xf numFmtId="0" fontId="14" fillId="0" borderId="1" xfId="0" applyFont="1" applyBorder="1" applyAlignment="1">
      <alignment horizontal="center" vertical="top" wrapText="1"/>
    </xf>
    <xf numFmtId="0" fontId="14" fillId="0" borderId="1" xfId="0" applyFont="1" applyBorder="1" applyAlignment="1">
      <alignment vertical="top" wrapText="1"/>
    </xf>
    <xf numFmtId="0" fontId="14" fillId="0" borderId="1" xfId="4" applyFont="1" applyBorder="1" applyAlignment="1">
      <alignment vertical="top" wrapText="1"/>
    </xf>
    <xf numFmtId="49" fontId="14" fillId="0" borderId="0" xfId="0" applyNumberFormat="1" applyFont="1" applyAlignment="1">
      <alignment vertical="top" wrapText="1"/>
    </xf>
    <xf numFmtId="49" fontId="14" fillId="0" borderId="0" xfId="0" applyNumberFormat="1" applyFont="1" applyAlignment="1">
      <alignment horizontal="right" vertical="top" wrapText="1"/>
    </xf>
    <xf numFmtId="49" fontId="14" fillId="0" borderId="0" xfId="0" applyNumberFormat="1" applyFont="1" applyAlignment="1">
      <alignment horizontal="left" vertical="top" wrapText="1"/>
    </xf>
    <xf numFmtId="0" fontId="9" fillId="0" borderId="0" xfId="0" applyFont="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166" fontId="14" fillId="5" borderId="1" xfId="0" applyNumberFormat="1" applyFont="1" applyFill="1" applyBorder="1" applyAlignment="1">
      <alignment horizontal="right" vertical="top"/>
    </xf>
    <xf numFmtId="165" fontId="1" fillId="0" borderId="1" xfId="0" applyNumberFormat="1" applyFont="1" applyBorder="1" applyAlignment="1">
      <alignment vertical="top" wrapText="1"/>
    </xf>
    <xf numFmtId="166" fontId="1" fillId="0" borderId="0" xfId="0" applyNumberFormat="1" applyFont="1" applyAlignment="1">
      <alignment horizontal="center" vertical="top" wrapText="1"/>
    </xf>
    <xf numFmtId="0" fontId="1" fillId="5" borderId="0" xfId="0" applyFont="1" applyFill="1" applyAlignment="1">
      <alignment horizontal="center" vertical="top" wrapText="1"/>
    </xf>
    <xf numFmtId="166" fontId="1" fillId="5" borderId="0" xfId="0" applyNumberFormat="1" applyFont="1" applyFill="1" applyAlignment="1">
      <alignment horizontal="left" vertical="top" wrapText="1"/>
    </xf>
    <xf numFmtId="49" fontId="9" fillId="0" borderId="0" xfId="0" applyNumberFormat="1" applyFont="1" applyAlignment="1">
      <alignment horizontal="center" vertical="top"/>
    </xf>
    <xf numFmtId="0" fontId="14" fillId="5" borderId="1" xfId="4" applyFont="1" applyFill="1" applyBorder="1" applyAlignment="1">
      <alignment horizontal="center" vertical="top" wrapText="1"/>
    </xf>
    <xf numFmtId="0" fontId="1" fillId="0" borderId="1" xfId="6" applyBorder="1" applyAlignment="1">
      <alignment horizontal="left" vertical="top" wrapText="1"/>
    </xf>
    <xf numFmtId="49" fontId="1" fillId="0" borderId="1" xfId="6" applyNumberFormat="1" applyBorder="1" applyAlignment="1">
      <alignment horizontal="left" vertical="top" wrapText="1"/>
    </xf>
    <xf numFmtId="49" fontId="1" fillId="5" borderId="1" xfId="6" applyNumberFormat="1" applyFill="1" applyBorder="1" applyAlignment="1">
      <alignment horizontal="left" vertical="top" wrapText="1"/>
    </xf>
    <xf numFmtId="49" fontId="14" fillId="0" borderId="2" xfId="0" applyNumberFormat="1" applyFont="1" applyBorder="1" applyAlignment="1">
      <alignment horizontal="left" vertical="top" wrapText="1"/>
    </xf>
    <xf numFmtId="0" fontId="14" fillId="5" borderId="2" xfId="4" applyFont="1" applyFill="1" applyBorder="1" applyAlignment="1">
      <alignment horizontal="left" vertical="top" wrapText="1"/>
    </xf>
    <xf numFmtId="0" fontId="14" fillId="5" borderId="2" xfId="4" applyFont="1" applyFill="1" applyBorder="1" applyAlignment="1">
      <alignment horizontal="center" vertical="top" wrapText="1"/>
    </xf>
    <xf numFmtId="49" fontId="25" fillId="0" borderId="1" xfId="0" applyNumberFormat="1" applyFont="1" applyBorder="1" applyAlignment="1">
      <alignment vertical="top" wrapText="1"/>
    </xf>
    <xf numFmtId="49" fontId="25" fillId="0" borderId="1" xfId="0" applyNumberFormat="1" applyFont="1" applyBorder="1" applyAlignment="1">
      <alignment horizontal="left" vertical="top" wrapText="1"/>
    </xf>
    <xf numFmtId="166" fontId="25" fillId="5" borderId="1" xfId="0" applyNumberFormat="1" applyFont="1" applyFill="1" applyBorder="1" applyAlignment="1">
      <alignment horizontal="right" vertical="top" wrapText="1"/>
    </xf>
    <xf numFmtId="0" fontId="14" fillId="5" borderId="4" xfId="4" applyFont="1" applyFill="1" applyBorder="1" applyAlignment="1">
      <alignment vertical="top" wrapText="1"/>
    </xf>
    <xf numFmtId="166" fontId="1" fillId="5" borderId="1" xfId="0" applyNumberFormat="1" applyFont="1" applyFill="1" applyBorder="1" applyAlignment="1">
      <alignment horizontal="right" vertical="top"/>
    </xf>
    <xf numFmtId="166" fontId="1" fillId="5" borderId="1" xfId="1" applyNumberFormat="1" applyFont="1" applyFill="1" applyBorder="1" applyAlignment="1">
      <alignment horizontal="right" vertical="top"/>
    </xf>
    <xf numFmtId="166" fontId="1" fillId="5" borderId="2" xfId="0" applyNumberFormat="1" applyFont="1" applyFill="1" applyBorder="1" applyAlignment="1">
      <alignment horizontal="right" vertical="top" wrapText="1"/>
    </xf>
    <xf numFmtId="49" fontId="2" fillId="5" borderId="1" xfId="0" applyNumberFormat="1" applyFont="1" applyFill="1" applyBorder="1" applyAlignment="1">
      <alignment vertical="top" wrapText="1"/>
    </xf>
    <xf numFmtId="49" fontId="2" fillId="0" borderId="1" xfId="0" applyNumberFormat="1" applyFont="1" applyBorder="1" applyAlignment="1">
      <alignment vertical="top" wrapText="1"/>
    </xf>
    <xf numFmtId="165" fontId="1" fillId="0" borderId="1" xfId="0" applyNumberFormat="1" applyFont="1" applyBorder="1" applyAlignment="1">
      <alignment horizontal="left" vertical="top" wrapText="1"/>
    </xf>
    <xf numFmtId="166" fontId="1" fillId="5" borderId="1" xfId="7" applyNumberFormat="1" applyFont="1" applyFill="1" applyBorder="1" applyAlignment="1">
      <alignment horizontal="right" vertical="top" wrapText="1"/>
    </xf>
    <xf numFmtId="165" fontId="2" fillId="5" borderId="1" xfId="0" applyNumberFormat="1" applyFont="1" applyFill="1" applyBorder="1" applyAlignment="1">
      <alignment horizontal="left" vertical="top" wrapText="1"/>
    </xf>
    <xf numFmtId="166" fontId="1" fillId="5" borderId="1" xfId="1" applyNumberFormat="1" applyFont="1" applyFill="1" applyBorder="1" applyAlignment="1">
      <alignment horizontal="right" vertical="top" wrapText="1"/>
    </xf>
    <xf numFmtId="0" fontId="1" fillId="4" borderId="1" xfId="0" applyFont="1" applyFill="1" applyBorder="1" applyAlignment="1">
      <alignment horizontal="left" vertical="top" wrapText="1"/>
    </xf>
    <xf numFmtId="0" fontId="1" fillId="5" borderId="0" xfId="0" applyFont="1" applyFill="1" applyAlignment="1">
      <alignment vertical="top" wrapText="1"/>
    </xf>
    <xf numFmtId="49" fontId="1" fillId="0" borderId="0" xfId="0" applyNumberFormat="1" applyFont="1" applyAlignment="1">
      <alignment wrapText="1"/>
    </xf>
    <xf numFmtId="0" fontId="1" fillId="0" borderId="0" xfId="0" applyFont="1" applyAlignment="1">
      <alignment horizontal="right" wrapText="1"/>
    </xf>
    <xf numFmtId="49" fontId="25" fillId="5" borderId="1" xfId="0" applyNumberFormat="1" applyFont="1" applyFill="1" applyBorder="1" applyAlignment="1">
      <alignment horizontal="center" vertical="top" wrapText="1"/>
    </xf>
    <xf numFmtId="49" fontId="25" fillId="5" borderId="1" xfId="0" applyNumberFormat="1" applyFont="1" applyFill="1" applyBorder="1" applyAlignment="1">
      <alignment vertical="top" wrapText="1"/>
    </xf>
    <xf numFmtId="0" fontId="25" fillId="5" borderId="2" xfId="0" applyFont="1" applyFill="1" applyBorder="1" applyAlignment="1">
      <alignment horizontal="center" vertical="top" wrapText="1"/>
    </xf>
    <xf numFmtId="0" fontId="25" fillId="5" borderId="4" xfId="0" applyFont="1" applyFill="1" applyBorder="1" applyAlignment="1">
      <alignment horizontal="center" vertical="top" wrapText="1"/>
    </xf>
    <xf numFmtId="166" fontId="14" fillId="0" borderId="0" xfId="0" applyNumberFormat="1" applyFont="1" applyAlignment="1">
      <alignment horizontal="left" vertical="top" wrapText="1"/>
    </xf>
    <xf numFmtId="49" fontId="25" fillId="0" borderId="0" xfId="0" applyNumberFormat="1" applyFont="1" applyAlignment="1">
      <alignment horizontal="left" vertical="top" wrapText="1"/>
    </xf>
    <xf numFmtId="0" fontId="25" fillId="0" borderId="0" xfId="0" applyFont="1" applyAlignment="1">
      <alignment vertical="top" wrapText="1"/>
    </xf>
    <xf numFmtId="0" fontId="27" fillId="0" borderId="0" xfId="0" applyFont="1" applyAlignment="1">
      <alignment horizontal="left" vertical="top"/>
    </xf>
    <xf numFmtId="0" fontId="27" fillId="0" borderId="0" xfId="0" applyFont="1" applyAlignment="1">
      <alignment horizontal="center" vertical="top"/>
    </xf>
    <xf numFmtId="0" fontId="25" fillId="0" borderId="2" xfId="0" applyFont="1" applyBorder="1" applyAlignment="1">
      <alignment horizontal="left" vertical="top" wrapText="1"/>
    </xf>
    <xf numFmtId="0" fontId="25" fillId="5" borderId="1" xfId="0" applyFont="1" applyFill="1" applyBorder="1" applyAlignment="1">
      <alignment vertical="top" wrapText="1"/>
    </xf>
    <xf numFmtId="0" fontId="25" fillId="5" borderId="1" xfId="0" applyFont="1" applyFill="1" applyBorder="1" applyAlignment="1">
      <alignment horizontal="center" vertical="top" wrapText="1"/>
    </xf>
    <xf numFmtId="0" fontId="25" fillId="5" borderId="1" xfId="0" applyFont="1" applyFill="1" applyBorder="1" applyAlignment="1">
      <alignment horizontal="left" vertical="top" wrapText="1"/>
    </xf>
    <xf numFmtId="0" fontId="25" fillId="0" borderId="1" xfId="0" applyFont="1" applyBorder="1" applyAlignment="1">
      <alignment vertical="top" wrapText="1"/>
    </xf>
    <xf numFmtId="0" fontId="25" fillId="0" borderId="1" xfId="0" applyFont="1" applyBorder="1" applyAlignment="1">
      <alignment horizontal="center" vertical="top" wrapText="1"/>
    </xf>
    <xf numFmtId="166" fontId="25" fillId="5" borderId="1" xfId="0" applyNumberFormat="1" applyFont="1" applyFill="1" applyBorder="1" applyAlignment="1">
      <alignment vertical="top" wrapText="1"/>
    </xf>
    <xf numFmtId="0" fontId="25" fillId="0" borderId="1" xfId="0" applyFont="1" applyBorder="1" applyAlignment="1">
      <alignment horizontal="left" vertical="top" wrapText="1"/>
    </xf>
    <xf numFmtId="166" fontId="25" fillId="5" borderId="8" xfId="0" applyNumberFormat="1" applyFont="1" applyFill="1" applyBorder="1" applyAlignment="1">
      <alignment horizontal="right" vertical="top" wrapText="1"/>
    </xf>
    <xf numFmtId="0" fontId="25" fillId="0" borderId="1" xfId="4" applyFont="1" applyBorder="1" applyAlignment="1">
      <alignment horizontal="left" vertical="top" wrapText="1"/>
    </xf>
    <xf numFmtId="166" fontId="25" fillId="5" borderId="5" xfId="0" applyNumberFormat="1" applyFont="1" applyFill="1" applyBorder="1" applyAlignment="1">
      <alignment horizontal="right" vertical="top" wrapText="1"/>
    </xf>
    <xf numFmtId="0" fontId="25" fillId="5" borderId="5" xfId="0" applyFont="1" applyFill="1" applyBorder="1" applyAlignment="1">
      <alignment vertical="top" wrapText="1"/>
    </xf>
    <xf numFmtId="0" fontId="25" fillId="5" borderId="1" xfId="4" applyFont="1" applyFill="1" applyBorder="1" applyAlignment="1">
      <alignment horizontal="left" vertical="top" wrapText="1"/>
    </xf>
    <xf numFmtId="0" fontId="25" fillId="5" borderId="6" xfId="0" applyFont="1" applyFill="1" applyBorder="1" applyAlignment="1">
      <alignment horizontal="center" vertical="top" wrapText="1"/>
    </xf>
    <xf numFmtId="49" fontId="25" fillId="5" borderId="1" xfId="0" applyNumberFormat="1" applyFont="1" applyFill="1" applyBorder="1" applyAlignment="1">
      <alignment horizontal="left" vertical="top" wrapText="1"/>
    </xf>
    <xf numFmtId="49" fontId="25" fillId="5" borderId="2" xfId="0" applyNumberFormat="1" applyFont="1" applyFill="1" applyBorder="1" applyAlignment="1">
      <alignment horizontal="left" vertical="top" wrapText="1"/>
    </xf>
    <xf numFmtId="0" fontId="25" fillId="0" borderId="0" xfId="0" applyFont="1" applyAlignment="1">
      <alignment horizontal="center" vertical="top" wrapText="1"/>
    </xf>
    <xf numFmtId="0" fontId="25" fillId="0" borderId="0" xfId="0" applyFont="1"/>
    <xf numFmtId="49" fontId="25" fillId="0" borderId="0" xfId="0" applyNumberFormat="1" applyFont="1" applyAlignment="1">
      <alignment horizontal="center"/>
    </xf>
    <xf numFmtId="0" fontId="27" fillId="0" borderId="0" xfId="0" applyFont="1" applyAlignment="1">
      <alignment horizontal="center"/>
    </xf>
    <xf numFmtId="0" fontId="25" fillId="0" borderId="2" xfId="0" applyFont="1" applyBorder="1" applyAlignment="1">
      <alignment horizontal="center" vertical="top" wrapText="1"/>
    </xf>
    <xf numFmtId="166" fontId="25" fillId="0" borderId="1" xfId="0" applyNumberFormat="1" applyFont="1" applyBorder="1" applyAlignment="1">
      <alignment vertical="top" wrapText="1"/>
    </xf>
    <xf numFmtId="0" fontId="25" fillId="0" borderId="2" xfId="0" applyFont="1" applyBorder="1" applyAlignment="1">
      <alignment vertical="top" wrapText="1"/>
    </xf>
    <xf numFmtId="166" fontId="25" fillId="5" borderId="0" xfId="0" applyNumberFormat="1" applyFont="1" applyFill="1" applyAlignment="1">
      <alignment horizontal="left" vertical="top" wrapText="1"/>
    </xf>
    <xf numFmtId="0" fontId="25" fillId="5" borderId="0" xfId="0" applyFont="1" applyFill="1" applyAlignment="1">
      <alignment horizontal="center" vertical="top" wrapText="1"/>
    </xf>
    <xf numFmtId="0" fontId="14" fillId="5" borderId="0" xfId="0" applyFont="1" applyFill="1" applyAlignment="1">
      <alignment horizontal="left"/>
    </xf>
    <xf numFmtId="0" fontId="22" fillId="0" borderId="0" xfId="0" applyFont="1" applyAlignment="1">
      <alignment vertical="top" wrapText="1"/>
    </xf>
    <xf numFmtId="0" fontId="29" fillId="0" borderId="0" xfId="0" applyFont="1" applyAlignment="1">
      <alignment wrapText="1"/>
    </xf>
    <xf numFmtId="166" fontId="1" fillId="5" borderId="0" xfId="0" applyNumberFormat="1" applyFont="1" applyFill="1" applyAlignment="1">
      <alignment horizontal="right" vertical="top" wrapText="1"/>
    </xf>
    <xf numFmtId="166" fontId="32" fillId="2" borderId="0" xfId="0" applyNumberFormat="1" applyFont="1" applyFill="1" applyAlignment="1">
      <alignment vertical="top" wrapText="1"/>
    </xf>
    <xf numFmtId="0" fontId="14" fillId="5" borderId="0" xfId="0" applyFont="1" applyFill="1" applyAlignment="1">
      <alignment horizontal="right"/>
    </xf>
    <xf numFmtId="0" fontId="14" fillId="2" borderId="0" xfId="0" applyFont="1" applyFill="1"/>
    <xf numFmtId="0" fontId="38" fillId="0" borderId="0" xfId="0" applyFont="1" applyAlignment="1">
      <alignment vertical="top" wrapText="1"/>
    </xf>
    <xf numFmtId="0" fontId="7" fillId="2" borderId="0" xfId="0" applyFont="1" applyFill="1" applyAlignment="1">
      <alignment vertical="top" wrapText="1"/>
    </xf>
    <xf numFmtId="0" fontId="13" fillId="0" borderId="0" xfId="0" applyFont="1" applyAlignment="1">
      <alignment vertical="top" wrapText="1"/>
    </xf>
    <xf numFmtId="49" fontId="5" fillId="10" borderId="1" xfId="0" applyNumberFormat="1" applyFont="1" applyFill="1" applyBorder="1" applyAlignment="1">
      <alignment vertical="top" wrapText="1"/>
    </xf>
    <xf numFmtId="0" fontId="24" fillId="0" borderId="0" xfId="0" applyFont="1" applyAlignment="1">
      <alignment vertical="top" wrapText="1"/>
    </xf>
    <xf numFmtId="49" fontId="9" fillId="10" borderId="1" xfId="0" applyNumberFormat="1" applyFont="1" applyFill="1" applyBorder="1" applyAlignment="1">
      <alignment vertical="top" wrapText="1"/>
    </xf>
    <xf numFmtId="0" fontId="9" fillId="10" borderId="1" xfId="0" applyFont="1" applyFill="1" applyBorder="1" applyAlignment="1">
      <alignment vertical="top" wrapText="1"/>
    </xf>
    <xf numFmtId="165" fontId="14" fillId="0" borderId="1" xfId="0" applyNumberFormat="1" applyFont="1" applyBorder="1" applyAlignment="1">
      <alignment horizontal="left" vertical="top" wrapText="1"/>
    </xf>
    <xf numFmtId="165" fontId="14" fillId="0" borderId="1" xfId="7" applyNumberFormat="1" applyFont="1" applyBorder="1" applyAlignment="1">
      <alignment horizontal="right" vertical="top" wrapText="1"/>
    </xf>
    <xf numFmtId="4" fontId="9" fillId="10" borderId="1" xfId="0" applyNumberFormat="1" applyFont="1" applyFill="1" applyBorder="1" applyAlignment="1">
      <alignment vertical="top" wrapText="1"/>
    </xf>
    <xf numFmtId="166" fontId="9" fillId="10" borderId="1" xfId="7" applyNumberFormat="1" applyFont="1" applyFill="1" applyBorder="1" applyAlignment="1">
      <alignment horizontal="right" vertical="top" wrapText="1"/>
    </xf>
    <xf numFmtId="49" fontId="14" fillId="5" borderId="2" xfId="0" applyNumberFormat="1" applyFont="1" applyFill="1" applyBorder="1" applyAlignment="1">
      <alignment horizontal="left" vertical="top" wrapText="1"/>
    </xf>
    <xf numFmtId="0" fontId="27" fillId="5" borderId="0" xfId="0" applyFont="1" applyFill="1" applyAlignment="1">
      <alignment wrapText="1"/>
    </xf>
    <xf numFmtId="166" fontId="1" fillId="5" borderId="1" xfId="2" applyNumberFormat="1" applyFill="1" applyBorder="1" applyAlignment="1">
      <alignment horizontal="right" vertical="top" wrapText="1"/>
    </xf>
    <xf numFmtId="166" fontId="9" fillId="10" borderId="1" xfId="0" applyNumberFormat="1" applyFont="1" applyFill="1" applyBorder="1" applyAlignment="1">
      <alignment vertical="top" wrapText="1"/>
    </xf>
    <xf numFmtId="49" fontId="9" fillId="10" borderId="3" xfId="0" applyNumberFormat="1" applyFont="1" applyFill="1" applyBorder="1" applyAlignment="1">
      <alignment vertical="top" wrapText="1"/>
    </xf>
    <xf numFmtId="49" fontId="9" fillId="10" borderId="5" xfId="0" applyNumberFormat="1" applyFont="1" applyFill="1" applyBorder="1" applyAlignment="1">
      <alignment vertical="top" wrapText="1"/>
    </xf>
    <xf numFmtId="0" fontId="11" fillId="0" borderId="0" xfId="0" applyFont="1" applyAlignment="1">
      <alignment vertical="top" wrapText="1"/>
    </xf>
    <xf numFmtId="166" fontId="22" fillId="5" borderId="1" xfId="0" applyNumberFormat="1" applyFont="1" applyFill="1" applyBorder="1" applyAlignment="1">
      <alignment horizontal="right" vertical="top" wrapText="1"/>
    </xf>
    <xf numFmtId="49" fontId="25" fillId="5" borderId="2" xfId="0" applyNumberFormat="1" applyFont="1" applyFill="1" applyBorder="1" applyAlignment="1">
      <alignment horizontal="center" vertical="top" wrapText="1"/>
    </xf>
    <xf numFmtId="0" fontId="8" fillId="10" borderId="1" xfId="6" applyFont="1" applyFill="1" applyBorder="1" applyAlignment="1">
      <alignment vertical="top" wrapText="1"/>
    </xf>
    <xf numFmtId="49" fontId="5" fillId="5" borderId="0" xfId="6" applyNumberFormat="1" applyFont="1" applyFill="1" applyAlignment="1">
      <alignment horizontal="left"/>
    </xf>
    <xf numFmtId="49" fontId="5" fillId="10" borderId="1" xfId="0" applyNumberFormat="1" applyFont="1" applyFill="1" applyBorder="1" applyAlignment="1">
      <alignment horizontal="left" vertical="top" wrapText="1"/>
    </xf>
    <xf numFmtId="0" fontId="22" fillId="0" borderId="1" xfId="0" applyFont="1" applyBorder="1" applyAlignment="1">
      <alignment horizontal="left" vertical="top" wrapText="1"/>
    </xf>
    <xf numFmtId="0" fontId="24" fillId="5" borderId="1" xfId="0" applyFont="1" applyFill="1" applyBorder="1" applyAlignment="1">
      <alignment horizontal="left" vertical="top" wrapText="1"/>
    </xf>
    <xf numFmtId="165" fontId="14" fillId="5" borderId="1" xfId="0" applyNumberFormat="1" applyFont="1" applyFill="1" applyBorder="1" applyAlignment="1">
      <alignment horizontal="right" vertical="top" wrapText="1"/>
    </xf>
    <xf numFmtId="49" fontId="17" fillId="5" borderId="1" xfId="0" applyNumberFormat="1" applyFont="1" applyFill="1" applyBorder="1" applyAlignment="1">
      <alignment horizontal="left" vertical="top" wrapText="1"/>
    </xf>
    <xf numFmtId="0" fontId="25" fillId="5" borderId="8" xfId="0" applyFont="1" applyFill="1" applyBorder="1" applyAlignment="1">
      <alignment vertical="top" wrapText="1"/>
    </xf>
    <xf numFmtId="0" fontId="22" fillId="5" borderId="1" xfId="0" applyFont="1" applyFill="1" applyBorder="1" applyAlignment="1">
      <alignment horizontal="left" vertical="top" wrapText="1"/>
    </xf>
    <xf numFmtId="166" fontId="22" fillId="5" borderId="5" xfId="0" applyNumberFormat="1" applyFont="1" applyFill="1" applyBorder="1" applyAlignment="1">
      <alignment vertical="top" wrapText="1"/>
    </xf>
    <xf numFmtId="49" fontId="14" fillId="5" borderId="4" xfId="0" applyNumberFormat="1" applyFont="1" applyFill="1" applyBorder="1" applyAlignment="1">
      <alignment horizontal="left" vertical="top" wrapText="1"/>
    </xf>
    <xf numFmtId="49" fontId="14" fillId="0" borderId="4" xfId="0" applyNumberFormat="1" applyFont="1" applyBorder="1" applyAlignment="1">
      <alignment horizontal="left" vertical="top" wrapText="1"/>
    </xf>
    <xf numFmtId="0" fontId="14" fillId="5" borderId="6" xfId="4" applyFont="1" applyFill="1" applyBorder="1" applyAlignment="1">
      <alignment horizontal="center" vertical="top" wrapText="1"/>
    </xf>
    <xf numFmtId="0" fontId="14" fillId="5" borderId="4" xfId="4" applyFont="1" applyFill="1" applyBorder="1" applyAlignment="1">
      <alignment horizontal="center" vertical="top" wrapText="1"/>
    </xf>
    <xf numFmtId="49" fontId="25" fillId="0" borderId="4" xfId="0" applyNumberFormat="1" applyFont="1" applyBorder="1" applyAlignment="1">
      <alignment horizontal="left" vertical="top" wrapText="1"/>
    </xf>
    <xf numFmtId="0" fontId="9" fillId="0" borderId="3" xfId="4" applyFont="1" applyBorder="1" applyAlignment="1">
      <alignment vertical="top" wrapText="1"/>
    </xf>
    <xf numFmtId="0" fontId="14" fillId="0" borderId="3" xfId="4" applyFont="1" applyBorder="1" applyAlignment="1">
      <alignment vertical="top" wrapText="1"/>
    </xf>
    <xf numFmtId="0" fontId="9" fillId="10" borderId="1" xfId="4" applyFont="1" applyFill="1" applyBorder="1" applyAlignment="1">
      <alignment vertical="top" wrapText="1"/>
    </xf>
    <xf numFmtId="0" fontId="25" fillId="5" borderId="1" xfId="4" applyFont="1" applyFill="1" applyBorder="1" applyAlignment="1">
      <alignment vertical="top" wrapText="1"/>
    </xf>
    <xf numFmtId="0" fontId="22" fillId="5" borderId="2" xfId="4" applyFont="1" applyFill="1" applyBorder="1" applyAlignment="1">
      <alignment horizontal="center" vertical="top" wrapText="1"/>
    </xf>
    <xf numFmtId="0" fontId="22" fillId="0" borderId="1" xfId="4" applyFont="1" applyBorder="1" applyAlignment="1">
      <alignment vertical="top" wrapText="1"/>
    </xf>
    <xf numFmtId="0" fontId="22" fillId="5" borderId="1" xfId="4" applyFont="1" applyFill="1" applyBorder="1" applyAlignment="1">
      <alignment vertical="top" wrapText="1"/>
    </xf>
    <xf numFmtId="0" fontId="5" fillId="11" borderId="1" xfId="0" applyFont="1" applyFill="1" applyBorder="1" applyAlignment="1">
      <alignment horizontal="center" vertical="center" textRotation="90" wrapText="1"/>
    </xf>
    <xf numFmtId="0" fontId="15" fillId="0" borderId="0" xfId="4" applyFont="1" applyAlignment="1">
      <alignment vertical="top" wrapText="1"/>
    </xf>
    <xf numFmtId="49" fontId="14" fillId="0" borderId="2" xfId="0" applyNumberFormat="1" applyFont="1" applyBorder="1" applyAlignment="1">
      <alignment vertical="top" wrapText="1"/>
    </xf>
    <xf numFmtId="49" fontId="9" fillId="0" borderId="0" xfId="0" applyNumberFormat="1" applyFont="1" applyAlignment="1">
      <alignment horizontal="left" vertical="top"/>
    </xf>
    <xf numFmtId="4" fontId="27" fillId="10" borderId="1" xfId="0" applyNumberFormat="1" applyFont="1" applyFill="1" applyBorder="1" applyAlignment="1">
      <alignment vertical="top" wrapText="1"/>
    </xf>
    <xf numFmtId="0" fontId="25" fillId="0" borderId="0" xfId="0" applyFont="1" applyAlignment="1">
      <alignment horizontal="left" vertical="top" wrapText="1"/>
    </xf>
    <xf numFmtId="49" fontId="27" fillId="0" borderId="0" xfId="0" applyNumberFormat="1" applyFont="1" applyAlignment="1">
      <alignment horizontal="left" vertical="top" wrapText="1"/>
    </xf>
    <xf numFmtId="49" fontId="25" fillId="0" borderId="0" xfId="0" applyNumberFormat="1" applyFont="1" applyAlignment="1">
      <alignment horizontal="center" vertical="top" wrapText="1"/>
    </xf>
    <xf numFmtId="49" fontId="1" fillId="0" borderId="4" xfId="6" applyNumberFormat="1" applyBorder="1" applyAlignment="1">
      <alignment horizontal="left" vertical="top" wrapText="1"/>
    </xf>
    <xf numFmtId="0" fontId="1" fillId="0" borderId="4" xfId="6" applyBorder="1" applyAlignment="1">
      <alignment horizontal="left" vertical="top" wrapText="1"/>
    </xf>
    <xf numFmtId="166" fontId="25" fillId="5" borderId="5" xfId="0" applyNumberFormat="1" applyFont="1" applyFill="1" applyBorder="1" applyAlignment="1">
      <alignment vertical="top" wrapText="1"/>
    </xf>
    <xf numFmtId="49" fontId="17" fillId="0" borderId="1" xfId="6" applyNumberFormat="1" applyFont="1" applyBorder="1" applyAlignment="1">
      <alignment horizontal="left" vertical="top" wrapText="1"/>
    </xf>
    <xf numFmtId="49" fontId="1" fillId="0" borderId="3" xfId="6" applyNumberFormat="1" applyBorder="1" applyAlignment="1">
      <alignment horizontal="left" vertical="top" wrapText="1"/>
    </xf>
    <xf numFmtId="0" fontId="1" fillId="0" borderId="5" xfId="6" applyBorder="1" applyAlignment="1">
      <alignment horizontal="left" vertical="top" wrapText="1"/>
    </xf>
    <xf numFmtId="49" fontId="1" fillId="5" borderId="0" xfId="0" applyNumberFormat="1" applyFont="1" applyFill="1" applyAlignment="1">
      <alignment horizontal="left" vertical="top"/>
    </xf>
    <xf numFmtId="49" fontId="8" fillId="10" borderId="3" xfId="0" applyNumberFormat="1" applyFont="1" applyFill="1" applyBorder="1" applyAlignment="1">
      <alignment horizontal="left" vertical="top" wrapText="1"/>
    </xf>
    <xf numFmtId="0" fontId="7" fillId="2" borderId="0" xfId="0" applyFont="1" applyFill="1" applyAlignment="1">
      <alignment horizontal="left"/>
    </xf>
    <xf numFmtId="49" fontId="25" fillId="0" borderId="5" xfId="0" applyNumberFormat="1" applyFont="1" applyBorder="1" applyAlignment="1">
      <alignment horizontal="left" vertical="top" wrapText="1"/>
    </xf>
    <xf numFmtId="0" fontId="1" fillId="0" borderId="1" xfId="4" applyFont="1" applyBorder="1" applyAlignment="1">
      <alignment vertical="top" wrapText="1"/>
    </xf>
    <xf numFmtId="0" fontId="1" fillId="5" borderId="1" xfId="4" applyFont="1" applyFill="1" applyBorder="1" applyAlignment="1">
      <alignment vertical="top" wrapText="1"/>
    </xf>
    <xf numFmtId="0" fontId="13" fillId="0" borderId="1" xfId="4" applyFont="1" applyBorder="1" applyAlignment="1">
      <alignment vertical="top" wrapText="1"/>
    </xf>
    <xf numFmtId="0" fontId="38" fillId="5" borderId="1" xfId="4" applyFont="1" applyFill="1" applyBorder="1" applyAlignment="1">
      <alignment vertical="top" wrapText="1"/>
    </xf>
    <xf numFmtId="0" fontId="9" fillId="11" borderId="1" xfId="4" applyFont="1" applyFill="1" applyBorder="1" applyAlignment="1">
      <alignment vertical="top" wrapText="1"/>
    </xf>
    <xf numFmtId="0" fontId="16" fillId="11" borderId="1" xfId="4" applyFont="1" applyFill="1" applyBorder="1" applyAlignment="1">
      <alignment vertical="top" wrapText="1"/>
    </xf>
    <xf numFmtId="0" fontId="9" fillId="12" borderId="1" xfId="4" applyFont="1" applyFill="1" applyBorder="1" applyAlignment="1">
      <alignment vertical="top" wrapText="1"/>
    </xf>
    <xf numFmtId="0" fontId="16" fillId="12" borderId="1" xfId="4" applyFont="1" applyFill="1" applyBorder="1" applyAlignment="1">
      <alignment vertical="top" wrapText="1"/>
    </xf>
    <xf numFmtId="0" fontId="35" fillId="0" borderId="1" xfId="4" applyFont="1" applyBorder="1" applyAlignment="1">
      <alignment vertical="top" wrapText="1"/>
    </xf>
    <xf numFmtId="166" fontId="9" fillId="11" borderId="1" xfId="4" applyNumberFormat="1" applyFont="1" applyFill="1" applyBorder="1" applyAlignment="1">
      <alignment vertical="top" wrapText="1"/>
    </xf>
    <xf numFmtId="4" fontId="14" fillId="5" borderId="1" xfId="4" applyNumberFormat="1" applyFont="1" applyFill="1" applyBorder="1" applyAlignment="1">
      <alignment vertical="top" wrapText="1"/>
    </xf>
    <xf numFmtId="0" fontId="15" fillId="12" borderId="1" xfId="4" applyFont="1" applyFill="1" applyBorder="1" applyAlignment="1">
      <alignment vertical="top" wrapText="1"/>
    </xf>
    <xf numFmtId="0" fontId="8" fillId="13" borderId="1" xfId="4" applyFont="1" applyFill="1" applyBorder="1" applyAlignment="1">
      <alignment vertical="top" wrapText="1"/>
    </xf>
    <xf numFmtId="0" fontId="5" fillId="11" borderId="1" xfId="4" applyFont="1" applyFill="1" applyBorder="1" applyAlignment="1">
      <alignment vertical="top" wrapText="1"/>
    </xf>
    <xf numFmtId="166" fontId="5" fillId="11" borderId="1" xfId="4" applyNumberFormat="1" applyFont="1" applyFill="1" applyBorder="1" applyAlignment="1">
      <alignment vertical="top" wrapText="1"/>
    </xf>
    <xf numFmtId="166" fontId="15" fillId="12" borderId="1" xfId="4" applyNumberFormat="1" applyFont="1" applyFill="1" applyBorder="1" applyAlignment="1">
      <alignment vertical="top" wrapText="1"/>
    </xf>
    <xf numFmtId="49" fontId="9" fillId="11" borderId="8" xfId="0" applyNumberFormat="1" applyFont="1" applyFill="1" applyBorder="1" applyAlignment="1">
      <alignment vertical="center" wrapText="1"/>
    </xf>
    <xf numFmtId="49" fontId="9" fillId="11" borderId="14" xfId="0" applyNumberFormat="1" applyFont="1" applyFill="1" applyBorder="1" applyAlignment="1">
      <alignment vertical="center" wrapText="1"/>
    </xf>
    <xf numFmtId="0" fontId="17" fillId="0" borderId="1" xfId="4" applyFont="1" applyBorder="1" applyAlignment="1">
      <alignment vertical="top" wrapText="1"/>
    </xf>
    <xf numFmtId="0" fontId="17" fillId="5" borderId="1" xfId="4" applyFont="1" applyFill="1" applyBorder="1" applyAlignment="1">
      <alignment vertical="top" wrapText="1"/>
    </xf>
    <xf numFmtId="0" fontId="38" fillId="0" borderId="1" xfId="4" applyFont="1" applyBorder="1" applyAlignment="1">
      <alignment vertical="top" wrapText="1"/>
    </xf>
    <xf numFmtId="166" fontId="38" fillId="5" borderId="1" xfId="4" applyNumberFormat="1" applyFont="1" applyFill="1" applyBorder="1" applyAlignment="1">
      <alignment vertical="top" wrapText="1"/>
    </xf>
    <xf numFmtId="49" fontId="9" fillId="11" borderId="7" xfId="0" applyNumberFormat="1" applyFont="1" applyFill="1" applyBorder="1" applyAlignment="1">
      <alignment vertical="center" wrapText="1"/>
    </xf>
    <xf numFmtId="0" fontId="5" fillId="13" borderId="1" xfId="4" applyFont="1" applyFill="1" applyBorder="1" applyAlignment="1">
      <alignment vertical="top" wrapText="1"/>
    </xf>
    <xf numFmtId="0" fontId="5" fillId="12" borderId="1" xfId="4" applyFont="1" applyFill="1" applyBorder="1" applyAlignment="1">
      <alignment vertical="top" wrapText="1"/>
    </xf>
    <xf numFmtId="0" fontId="14" fillId="0" borderId="0" xfId="0" applyFont="1" applyAlignment="1">
      <alignment horizontal="left" vertical="top" wrapText="1"/>
    </xf>
    <xf numFmtId="0" fontId="16" fillId="13" borderId="1" xfId="4" applyFont="1" applyFill="1" applyBorder="1" applyAlignment="1">
      <alignment vertical="top" wrapText="1"/>
    </xf>
    <xf numFmtId="166" fontId="16" fillId="12" borderId="1" xfId="4" applyNumberFormat="1" applyFont="1" applyFill="1" applyBorder="1" applyAlignment="1">
      <alignment vertical="top" wrapText="1"/>
    </xf>
    <xf numFmtId="166" fontId="34" fillId="2" borderId="0" xfId="0" applyNumberFormat="1" applyFont="1" applyFill="1" applyAlignment="1">
      <alignment vertical="top" wrapText="1"/>
    </xf>
    <xf numFmtId="0" fontId="38" fillId="2" borderId="0" xfId="0" applyFont="1" applyFill="1"/>
    <xf numFmtId="166" fontId="16" fillId="11" borderId="1" xfId="4" applyNumberFormat="1" applyFont="1" applyFill="1" applyBorder="1" applyAlignment="1">
      <alignment vertical="top" wrapText="1"/>
    </xf>
    <xf numFmtId="0" fontId="41" fillId="11" borderId="1" xfId="4" applyFont="1" applyFill="1" applyBorder="1" applyAlignment="1">
      <alignment vertical="top" wrapText="1"/>
    </xf>
    <xf numFmtId="49" fontId="9" fillId="5" borderId="2" xfId="0" applyNumberFormat="1" applyFont="1" applyFill="1" applyBorder="1" applyAlignment="1">
      <alignment horizontal="center" vertical="center" textRotation="90" wrapText="1"/>
    </xf>
    <xf numFmtId="49" fontId="9" fillId="5" borderId="4" xfId="0" applyNumberFormat="1" applyFont="1" applyFill="1" applyBorder="1" applyAlignment="1">
      <alignment horizontal="center" vertical="center" textRotation="90" wrapText="1"/>
    </xf>
    <xf numFmtId="4" fontId="16" fillId="10" borderId="1" xfId="0" applyNumberFormat="1" applyFont="1" applyFill="1" applyBorder="1" applyAlignment="1">
      <alignment vertical="top" wrapText="1"/>
    </xf>
    <xf numFmtId="0" fontId="42" fillId="0" borderId="1" xfId="4" applyFont="1" applyBorder="1" applyAlignment="1">
      <alignment vertical="top" wrapText="1"/>
    </xf>
    <xf numFmtId="0" fontId="14" fillId="0" borderId="2" xfId="0" applyFont="1" applyBorder="1" applyAlignment="1">
      <alignment horizontal="left" vertical="top" wrapText="1"/>
    </xf>
    <xf numFmtId="0" fontId="27" fillId="10" borderId="1" xfId="0" applyFont="1" applyFill="1" applyBorder="1" applyAlignment="1">
      <alignment horizontal="center" vertical="top" wrapText="1"/>
    </xf>
    <xf numFmtId="0" fontId="9" fillId="13" borderId="1" xfId="4" applyFont="1" applyFill="1" applyBorder="1" applyAlignment="1">
      <alignment vertical="top" wrapText="1"/>
    </xf>
    <xf numFmtId="0" fontId="14" fillId="5" borderId="0" xfId="0" applyFont="1" applyFill="1"/>
    <xf numFmtId="49" fontId="9" fillId="5" borderId="0" xfId="6" applyNumberFormat="1" applyFont="1" applyFill="1" applyAlignment="1">
      <alignment horizontal="center"/>
    </xf>
    <xf numFmtId="49" fontId="14" fillId="0" borderId="4" xfId="6" applyNumberFormat="1" applyFont="1" applyBorder="1" applyAlignment="1">
      <alignment vertical="top" wrapText="1"/>
    </xf>
    <xf numFmtId="0" fontId="14" fillId="0" borderId="2" xfId="0" applyFont="1" applyBorder="1" applyAlignment="1">
      <alignment vertical="top" wrapText="1"/>
    </xf>
    <xf numFmtId="49" fontId="14" fillId="0" borderId="1" xfId="6" applyNumberFormat="1" applyFont="1" applyBorder="1" applyAlignment="1">
      <alignment horizontal="left" vertical="top" wrapText="1"/>
    </xf>
    <xf numFmtId="49" fontId="14" fillId="5" borderId="1" xfId="6" applyNumberFormat="1" applyFont="1" applyFill="1" applyBorder="1" applyAlignment="1">
      <alignment horizontal="left" vertical="top" wrapText="1"/>
    </xf>
    <xf numFmtId="49" fontId="14" fillId="5" borderId="2" xfId="6" applyNumberFormat="1" applyFont="1" applyFill="1" applyBorder="1" applyAlignment="1">
      <alignment horizontal="left" vertical="top" wrapText="1"/>
    </xf>
    <xf numFmtId="49" fontId="14" fillId="0" borderId="1" xfId="6" applyNumberFormat="1" applyFont="1" applyBorder="1" applyAlignment="1">
      <alignment vertical="top" wrapText="1"/>
    </xf>
    <xf numFmtId="49" fontId="9" fillId="5" borderId="0" xfId="0" applyNumberFormat="1" applyFont="1" applyFill="1" applyAlignment="1">
      <alignment horizontal="center" vertical="top"/>
    </xf>
    <xf numFmtId="0" fontId="14" fillId="3" borderId="1" xfId="0" applyFont="1" applyFill="1" applyBorder="1" applyAlignment="1">
      <alignment horizontal="left" vertical="top" wrapText="1"/>
    </xf>
    <xf numFmtId="0" fontId="14" fillId="7" borderId="1" xfId="0" applyFont="1" applyFill="1" applyBorder="1" applyAlignment="1">
      <alignment horizontal="left" vertical="top" wrapText="1"/>
    </xf>
    <xf numFmtId="165" fontId="14" fillId="5" borderId="1" xfId="0" applyNumberFormat="1" applyFont="1" applyFill="1" applyBorder="1" applyAlignment="1">
      <alignment horizontal="left" vertical="top" wrapText="1"/>
    </xf>
    <xf numFmtId="165" fontId="14" fillId="2" borderId="1" xfId="0" applyNumberFormat="1" applyFont="1" applyFill="1" applyBorder="1" applyAlignment="1">
      <alignment horizontal="left" vertical="top" wrapText="1"/>
    </xf>
    <xf numFmtId="0" fontId="9" fillId="10" borderId="1" xfId="6" applyFont="1" applyFill="1" applyBorder="1" applyAlignment="1">
      <alignment vertical="top" wrapText="1"/>
    </xf>
    <xf numFmtId="49" fontId="25" fillId="0" borderId="1" xfId="0" applyNumberFormat="1" applyFont="1" applyBorder="1" applyAlignment="1">
      <alignment horizontal="center" vertical="top" wrapText="1"/>
    </xf>
    <xf numFmtId="0" fontId="9" fillId="5" borderId="0" xfId="0" applyFont="1" applyFill="1" applyAlignment="1">
      <alignment horizontal="right" vertical="center" wrapText="1"/>
    </xf>
    <xf numFmtId="49" fontId="22" fillId="5" borderId="2" xfId="0" applyNumberFormat="1" applyFont="1" applyFill="1" applyBorder="1" applyAlignment="1">
      <alignment horizontal="left" vertical="top" wrapText="1"/>
    </xf>
    <xf numFmtId="49" fontId="25" fillId="0" borderId="6" xfId="0" applyNumberFormat="1" applyFont="1" applyBorder="1" applyAlignment="1">
      <alignment horizontal="left" vertical="top" wrapText="1"/>
    </xf>
    <xf numFmtId="0" fontId="22" fillId="5" borderId="0" xfId="0" applyFont="1" applyFill="1" applyAlignment="1">
      <alignment horizontal="right"/>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9" fillId="5" borderId="0" xfId="0" applyFont="1" applyFill="1" applyAlignment="1">
      <alignment horizontal="center" vertical="center" wrapText="1"/>
    </xf>
    <xf numFmtId="0" fontId="9" fillId="5" borderId="10" xfId="0" applyFont="1" applyFill="1" applyBorder="1" applyAlignment="1">
      <alignment horizontal="center" vertical="center" wrapText="1"/>
    </xf>
    <xf numFmtId="49" fontId="9" fillId="10" borderId="1" xfId="0" applyNumberFormat="1" applyFont="1" applyFill="1" applyBorder="1" applyAlignment="1">
      <alignment horizontal="left" vertical="top" wrapText="1"/>
    </xf>
    <xf numFmtId="0" fontId="22" fillId="2" borderId="0" xfId="0" applyFont="1" applyFill="1"/>
    <xf numFmtId="49" fontId="22" fillId="0" borderId="2" xfId="0" applyNumberFormat="1" applyFont="1" applyBorder="1" applyAlignment="1">
      <alignment horizontal="left" vertical="top" wrapText="1"/>
    </xf>
    <xf numFmtId="49" fontId="22" fillId="0" borderId="2" xfId="0" applyNumberFormat="1" applyFont="1" applyBorder="1" applyAlignment="1">
      <alignment horizontal="right" vertical="top" wrapText="1"/>
    </xf>
    <xf numFmtId="166" fontId="14" fillId="5" borderId="0" xfId="0" applyNumberFormat="1" applyFont="1" applyFill="1" applyAlignment="1">
      <alignment horizontal="left" vertical="top" wrapText="1"/>
    </xf>
    <xf numFmtId="0" fontId="14" fillId="5" borderId="0" xfId="0" applyFont="1" applyFill="1" applyAlignment="1">
      <alignment horizontal="right" vertical="top" wrapText="1"/>
    </xf>
    <xf numFmtId="4" fontId="9" fillId="11" borderId="1" xfId="4" applyNumberFormat="1" applyFont="1" applyFill="1" applyBorder="1" applyAlignment="1">
      <alignment vertical="top" wrapText="1"/>
    </xf>
    <xf numFmtId="166" fontId="14" fillId="5" borderId="0" xfId="0" applyNumberFormat="1" applyFont="1" applyFill="1" applyAlignment="1">
      <alignment horizontal="right"/>
    </xf>
    <xf numFmtId="166" fontId="22" fillId="5" borderId="0" xfId="0" applyNumberFormat="1" applyFont="1" applyFill="1" applyAlignment="1">
      <alignment horizontal="right"/>
    </xf>
    <xf numFmtId="49" fontId="22" fillId="0" borderId="2" xfId="0" applyNumberFormat="1" applyFont="1" applyBorder="1" applyAlignment="1">
      <alignment horizontal="center" vertical="top" wrapText="1"/>
    </xf>
    <xf numFmtId="0" fontId="14" fillId="5" borderId="1" xfId="0" applyFont="1" applyFill="1" applyBorder="1" applyAlignment="1" applyProtection="1">
      <alignment vertical="top" wrapText="1"/>
      <protection hidden="1"/>
    </xf>
    <xf numFmtId="49" fontId="1" fillId="7" borderId="1" xfId="0" applyNumberFormat="1" applyFont="1" applyFill="1" applyBorder="1" applyAlignment="1">
      <alignment horizontal="left" vertical="top" wrapText="1"/>
    </xf>
    <xf numFmtId="0" fontId="9" fillId="0" borderId="1" xfId="4" applyFont="1" applyBorder="1" applyAlignment="1">
      <alignment vertical="top" wrapText="1"/>
    </xf>
    <xf numFmtId="0" fontId="9" fillId="5" borderId="1" xfId="4" applyFont="1" applyFill="1" applyBorder="1" applyAlignment="1">
      <alignment vertical="top" wrapText="1"/>
    </xf>
    <xf numFmtId="0" fontId="16" fillId="0" borderId="1" xfId="4" applyFont="1" applyBorder="1" applyAlignment="1">
      <alignment vertical="top" wrapText="1"/>
    </xf>
    <xf numFmtId="0" fontId="16" fillId="5" borderId="1" xfId="4" applyFont="1" applyFill="1" applyBorder="1" applyAlignment="1">
      <alignment vertical="top" wrapText="1"/>
    </xf>
    <xf numFmtId="0" fontId="25" fillId="10" borderId="1" xfId="0" applyFont="1" applyFill="1" applyBorder="1" applyAlignment="1">
      <alignment horizontal="center" vertical="top" wrapText="1"/>
    </xf>
    <xf numFmtId="166" fontId="14" fillId="5" borderId="0" xfId="0" applyNumberFormat="1" applyFont="1" applyFill="1" applyAlignment="1">
      <alignment wrapText="1"/>
    </xf>
    <xf numFmtId="4" fontId="22" fillId="5" borderId="0" xfId="0" applyNumberFormat="1" applyFont="1" applyFill="1" applyAlignment="1">
      <alignment horizontal="right"/>
    </xf>
    <xf numFmtId="49" fontId="37" fillId="0" borderId="1" xfId="0" applyNumberFormat="1" applyFont="1" applyBorder="1" applyAlignment="1">
      <alignment horizontal="left" vertical="top" wrapText="1"/>
    </xf>
    <xf numFmtId="49" fontId="43" fillId="5" borderId="1" xfId="0" applyNumberFormat="1" applyFont="1" applyFill="1" applyBorder="1" applyAlignment="1">
      <alignment horizontal="left" vertical="top" wrapText="1"/>
    </xf>
    <xf numFmtId="49" fontId="37" fillId="5" borderId="1" xfId="0" applyNumberFormat="1" applyFont="1" applyFill="1" applyBorder="1" applyAlignment="1">
      <alignment horizontal="left" vertical="top" wrapText="1"/>
    </xf>
    <xf numFmtId="166" fontId="43" fillId="5" borderId="1" xfId="0" applyNumberFormat="1" applyFont="1" applyFill="1" applyBorder="1" applyAlignment="1">
      <alignment horizontal="right" vertical="top" wrapText="1"/>
    </xf>
    <xf numFmtId="0" fontId="21" fillId="0" borderId="0" xfId="0" applyFont="1" applyAlignment="1">
      <alignment vertical="top" wrapText="1"/>
    </xf>
    <xf numFmtId="0" fontId="44" fillId="5" borderId="1" xfId="4" applyFont="1" applyFill="1" applyBorder="1" applyAlignment="1">
      <alignment vertical="top" wrapText="1"/>
    </xf>
    <xf numFmtId="0" fontId="44" fillId="0" borderId="1" xfId="4" applyFont="1" applyBorder="1" applyAlignment="1">
      <alignment vertical="top" wrapText="1"/>
    </xf>
    <xf numFmtId="166" fontId="16" fillId="10" borderId="1" xfId="0" applyNumberFormat="1" applyFont="1" applyFill="1" applyBorder="1" applyAlignment="1">
      <alignment horizontal="right" vertical="top" wrapText="1"/>
    </xf>
    <xf numFmtId="166" fontId="15" fillId="10" borderId="1" xfId="0" applyNumberFormat="1" applyFont="1" applyFill="1" applyBorder="1" applyAlignment="1">
      <alignment vertical="top" wrapText="1"/>
    </xf>
    <xf numFmtId="166" fontId="15" fillId="14" borderId="1" xfId="0" applyNumberFormat="1" applyFont="1" applyFill="1" applyBorder="1" applyAlignment="1">
      <alignment horizontal="right" vertical="top" wrapText="1"/>
    </xf>
    <xf numFmtId="0" fontId="46" fillId="12" borderId="1" xfId="4" applyFont="1" applyFill="1" applyBorder="1" applyAlignment="1">
      <alignment vertical="top" wrapText="1"/>
    </xf>
    <xf numFmtId="166" fontId="46" fillId="12" borderId="1" xfId="4" applyNumberFormat="1" applyFont="1" applyFill="1" applyBorder="1" applyAlignment="1">
      <alignment vertical="top" wrapText="1"/>
    </xf>
    <xf numFmtId="166" fontId="27" fillId="10" borderId="1" xfId="0" applyNumberFormat="1" applyFont="1" applyFill="1" applyBorder="1" applyAlignment="1">
      <alignment vertical="top" wrapText="1"/>
    </xf>
    <xf numFmtId="0" fontId="27" fillId="10" borderId="1" xfId="0" applyFont="1" applyFill="1" applyBorder="1" applyAlignment="1">
      <alignment vertical="top" wrapText="1"/>
    </xf>
    <xf numFmtId="0" fontId="27" fillId="10" borderId="1" xfId="0" applyFont="1" applyFill="1" applyBorder="1" applyAlignment="1">
      <alignment horizontal="center" wrapText="1"/>
    </xf>
    <xf numFmtId="166" fontId="28" fillId="10" borderId="1" xfId="0" applyNumberFormat="1" applyFont="1" applyFill="1" applyBorder="1" applyAlignment="1">
      <alignment vertical="top" wrapText="1"/>
    </xf>
    <xf numFmtId="49" fontId="14" fillId="5" borderId="4" xfId="6" applyNumberFormat="1" applyFont="1" applyFill="1" applyBorder="1" applyAlignment="1">
      <alignment horizontal="left" vertical="top" wrapText="1"/>
    </xf>
    <xf numFmtId="49" fontId="14" fillId="9" borderId="1" xfId="0" applyNumberFormat="1" applyFont="1" applyFill="1" applyBorder="1" applyAlignment="1">
      <alignment horizontal="left" vertical="top" wrapText="1"/>
    </xf>
    <xf numFmtId="0" fontId="8" fillId="13" borderId="1" xfId="4" applyFont="1" applyFill="1" applyBorder="1" applyAlignment="1">
      <alignment horizontal="left" vertical="top" wrapText="1"/>
    </xf>
    <xf numFmtId="0" fontId="1" fillId="0" borderId="1" xfId="4" applyFont="1" applyBorder="1" applyAlignment="1">
      <alignment horizontal="left" vertical="top" wrapText="1"/>
    </xf>
    <xf numFmtId="0" fontId="38" fillId="5" borderId="1" xfId="4" applyFont="1" applyFill="1" applyBorder="1" applyAlignment="1">
      <alignment horizontal="left" vertical="top" wrapText="1"/>
    </xf>
    <xf numFmtId="0" fontId="9" fillId="11" borderId="1" xfId="4" applyFont="1" applyFill="1" applyBorder="1" applyAlignment="1">
      <alignment horizontal="left" vertical="top" wrapText="1"/>
    </xf>
    <xf numFmtId="0" fontId="45" fillId="12" borderId="1" xfId="4" applyFont="1" applyFill="1" applyBorder="1" applyAlignment="1">
      <alignment horizontal="left" vertical="top" wrapText="1"/>
    </xf>
    <xf numFmtId="0" fontId="33" fillId="0" borderId="1" xfId="4" applyFont="1" applyBorder="1" applyAlignment="1">
      <alignment horizontal="left" vertical="top" wrapText="1"/>
    </xf>
    <xf numFmtId="49" fontId="14" fillId="5" borderId="0" xfId="0" applyNumberFormat="1" applyFont="1" applyFill="1" applyAlignment="1">
      <alignment horizontal="left" wrapText="1"/>
    </xf>
    <xf numFmtId="166" fontId="48" fillId="0" borderId="1" xfId="0" applyNumberFormat="1" applyFont="1" applyBorder="1" applyAlignment="1">
      <alignment vertical="top" wrapText="1"/>
    </xf>
    <xf numFmtId="166" fontId="47" fillId="5" borderId="1" xfId="0" applyNumberFormat="1" applyFont="1" applyFill="1" applyBorder="1" applyAlignment="1">
      <alignment horizontal="right" vertical="top" wrapText="1"/>
    </xf>
    <xf numFmtId="0" fontId="18" fillId="5" borderId="0" xfId="0" applyFont="1" applyFill="1"/>
    <xf numFmtId="0" fontId="49" fillId="0" borderId="1" xfId="4" applyFont="1" applyBorder="1" applyAlignment="1">
      <alignment vertical="top" wrapText="1"/>
    </xf>
    <xf numFmtId="0" fontId="50" fillId="2" borderId="0" xfId="0" applyFont="1" applyFill="1"/>
    <xf numFmtId="0" fontId="50" fillId="0" borderId="1" xfId="4" applyFont="1" applyBorder="1" applyAlignment="1">
      <alignment vertical="top" wrapText="1"/>
    </xf>
    <xf numFmtId="166" fontId="50" fillId="5" borderId="1" xfId="4" applyNumberFormat="1" applyFont="1" applyFill="1" applyBorder="1" applyAlignment="1">
      <alignment vertical="top" wrapText="1"/>
    </xf>
    <xf numFmtId="166" fontId="25" fillId="5" borderId="1" xfId="0" applyNumberFormat="1" applyFont="1" applyFill="1" applyBorder="1" applyAlignment="1">
      <alignment vertical="top"/>
    </xf>
    <xf numFmtId="166" fontId="26" fillId="5" borderId="4" xfId="0" applyNumberFormat="1" applyFont="1" applyFill="1" applyBorder="1" applyAlignment="1">
      <alignment horizontal="right" vertical="top"/>
    </xf>
    <xf numFmtId="166" fontId="26" fillId="5" borderId="1" xfId="0" applyNumberFormat="1" applyFont="1" applyFill="1" applyBorder="1" applyAlignment="1">
      <alignment vertical="top"/>
    </xf>
    <xf numFmtId="166" fontId="26" fillId="5" borderId="1" xfId="0" applyNumberFormat="1" applyFont="1" applyFill="1" applyBorder="1" applyAlignment="1">
      <alignment vertical="top" wrapText="1"/>
    </xf>
    <xf numFmtId="166" fontId="1" fillId="0" borderId="0" xfId="0" applyNumberFormat="1" applyFont="1" applyAlignment="1">
      <alignment horizontal="right" wrapText="1"/>
    </xf>
    <xf numFmtId="166" fontId="22" fillId="5" borderId="2" xfId="0" applyNumberFormat="1" applyFont="1" applyFill="1" applyBorder="1" applyAlignment="1">
      <alignment horizontal="center" vertical="top" wrapText="1"/>
    </xf>
    <xf numFmtId="166" fontId="22" fillId="5" borderId="4" xfId="0" applyNumberFormat="1" applyFont="1" applyFill="1" applyBorder="1" applyAlignment="1">
      <alignment horizontal="center" vertical="top" wrapText="1"/>
    </xf>
    <xf numFmtId="166" fontId="25" fillId="5" borderId="2" xfId="0" applyNumberFormat="1" applyFont="1" applyFill="1" applyBorder="1" applyAlignment="1">
      <alignment horizontal="center" vertical="top" wrapText="1"/>
    </xf>
    <xf numFmtId="166" fontId="25" fillId="5" borderId="6" xfId="0" applyNumberFormat="1" applyFont="1" applyFill="1" applyBorder="1" applyAlignment="1">
      <alignment horizontal="center" vertical="top" wrapText="1"/>
    </xf>
    <xf numFmtId="166" fontId="25" fillId="5" borderId="4" xfId="0" applyNumberFormat="1" applyFont="1" applyFill="1" applyBorder="1" applyAlignment="1">
      <alignment horizontal="center" vertical="top" wrapText="1"/>
    </xf>
    <xf numFmtId="4" fontId="22" fillId="5" borderId="1" xfId="4" applyNumberFormat="1" applyFont="1" applyFill="1" applyBorder="1" applyAlignment="1">
      <alignment vertical="top" wrapText="1"/>
    </xf>
    <xf numFmtId="0" fontId="6" fillId="5" borderId="11" xfId="0" applyFont="1" applyFill="1" applyBorder="1" applyAlignment="1">
      <alignment vertical="top" wrapText="1"/>
    </xf>
    <xf numFmtId="0" fontId="14" fillId="5" borderId="0" xfId="0" applyFont="1" applyFill="1" applyAlignment="1">
      <alignment horizontal="center"/>
    </xf>
    <xf numFmtId="166" fontId="14" fillId="5" borderId="2" xfId="0" applyNumberFormat="1" applyFont="1" applyFill="1" applyBorder="1" applyAlignment="1">
      <alignment horizontal="center" vertical="top" wrapText="1"/>
    </xf>
    <xf numFmtId="166" fontId="14" fillId="5" borderId="1" xfId="0" applyNumberFormat="1" applyFont="1" applyFill="1" applyBorder="1" applyAlignment="1">
      <alignment horizontal="center" vertical="top" wrapText="1"/>
    </xf>
    <xf numFmtId="166" fontId="14" fillId="5" borderId="4" xfId="0" applyNumberFormat="1" applyFont="1" applyFill="1" applyBorder="1" applyAlignment="1">
      <alignment horizontal="center" vertical="top" wrapText="1"/>
    </xf>
    <xf numFmtId="166" fontId="25" fillId="5" borderId="1" xfId="0" applyNumberFormat="1" applyFont="1" applyFill="1" applyBorder="1" applyAlignment="1">
      <alignment horizontal="center" vertical="top" wrapText="1"/>
    </xf>
    <xf numFmtId="166" fontId="22" fillId="5" borderId="6" xfId="0" applyNumberFormat="1" applyFont="1" applyFill="1" applyBorder="1" applyAlignment="1">
      <alignment horizontal="center" vertical="top" wrapText="1"/>
    </xf>
    <xf numFmtId="4" fontId="14" fillId="5" borderId="0" xfId="4" applyNumberFormat="1" applyFont="1" applyFill="1" applyAlignment="1">
      <alignment horizontal="center" vertical="top" wrapText="1"/>
    </xf>
    <xf numFmtId="166" fontId="14" fillId="5" borderId="0" xfId="0" applyNumberFormat="1" applyFont="1" applyFill="1" applyAlignment="1">
      <alignment horizontal="center"/>
    </xf>
    <xf numFmtId="166" fontId="1" fillId="5" borderId="0" xfId="4" applyNumberFormat="1" applyFont="1" applyFill="1" applyAlignment="1">
      <alignment horizontal="center" vertical="top" wrapText="1"/>
    </xf>
    <xf numFmtId="49" fontId="51" fillId="0" borderId="1" xfId="0" applyNumberFormat="1" applyFont="1" applyBorder="1" applyAlignment="1">
      <alignment horizontal="center" vertical="top" wrapText="1"/>
    </xf>
    <xf numFmtId="49" fontId="51" fillId="0" borderId="1" xfId="0" applyNumberFormat="1" applyFont="1" applyBorder="1" applyAlignment="1">
      <alignment horizontal="left" vertical="top" wrapText="1"/>
    </xf>
    <xf numFmtId="166" fontId="52" fillId="0" borderId="1" xfId="0" applyNumberFormat="1" applyFont="1" applyBorder="1" applyAlignment="1">
      <alignment vertical="top" wrapText="1"/>
    </xf>
    <xf numFmtId="0" fontId="52" fillId="10" borderId="1" xfId="0" applyFont="1" applyFill="1" applyBorder="1" applyAlignment="1">
      <alignment vertical="top" wrapText="1"/>
    </xf>
    <xf numFmtId="49" fontId="51" fillId="10" borderId="1" xfId="0" applyNumberFormat="1" applyFont="1" applyFill="1" applyBorder="1" applyAlignment="1">
      <alignment horizontal="center" vertical="top" wrapText="1"/>
    </xf>
    <xf numFmtId="166" fontId="51" fillId="10" borderId="1" xfId="0" applyNumberFormat="1" applyFont="1" applyFill="1" applyBorder="1" applyAlignment="1">
      <alignment vertical="top" wrapText="1"/>
    </xf>
    <xf numFmtId="166" fontId="51" fillId="11" borderId="1" xfId="0" applyNumberFormat="1" applyFont="1" applyFill="1" applyBorder="1" applyAlignment="1">
      <alignment vertical="top" wrapText="1"/>
    </xf>
    <xf numFmtId="166" fontId="54" fillId="5" borderId="1" xfId="0" applyNumberFormat="1" applyFont="1" applyFill="1" applyBorder="1" applyAlignment="1">
      <alignment vertical="top" wrapText="1"/>
    </xf>
    <xf numFmtId="166" fontId="53" fillId="11" borderId="1" xfId="0" applyNumberFormat="1" applyFont="1" applyFill="1" applyBorder="1" applyAlignment="1">
      <alignment vertical="top" wrapText="1"/>
    </xf>
    <xf numFmtId="166" fontId="53" fillId="10" borderId="1" xfId="0" applyNumberFormat="1" applyFont="1" applyFill="1" applyBorder="1" applyAlignment="1">
      <alignment vertical="top" wrapText="1"/>
    </xf>
    <xf numFmtId="0" fontId="16" fillId="13" borderId="4" xfId="4" applyFont="1" applyFill="1" applyBorder="1" applyAlignment="1">
      <alignment vertical="top" wrapText="1"/>
    </xf>
    <xf numFmtId="166" fontId="16" fillId="11" borderId="4" xfId="4" applyNumberFormat="1" applyFont="1" applyFill="1" applyBorder="1" applyAlignment="1">
      <alignment vertical="top" wrapText="1"/>
    </xf>
    <xf numFmtId="166" fontId="25" fillId="5" borderId="8" xfId="0" applyNumberFormat="1" applyFont="1" applyFill="1" applyBorder="1" applyAlignment="1">
      <alignment horizontal="center" vertical="top" wrapText="1"/>
    </xf>
    <xf numFmtId="166" fontId="25" fillId="5" borderId="5" xfId="0" applyNumberFormat="1" applyFont="1" applyFill="1" applyBorder="1" applyAlignment="1">
      <alignment horizontal="center" vertical="top" wrapText="1"/>
    </xf>
    <xf numFmtId="166" fontId="25" fillId="0" borderId="2" xfId="0" applyNumberFormat="1" applyFont="1" applyBorder="1" applyAlignment="1">
      <alignment horizontal="center" vertical="top" wrapText="1"/>
    </xf>
    <xf numFmtId="49" fontId="25" fillId="5" borderId="4" xfId="0" applyNumberFormat="1" applyFont="1" applyFill="1" applyBorder="1" applyAlignment="1">
      <alignment horizontal="left" vertical="top" wrapText="1"/>
    </xf>
    <xf numFmtId="0" fontId="25" fillId="5" borderId="2" xfId="0" applyFont="1" applyFill="1" applyBorder="1" applyAlignment="1">
      <alignment horizontal="left" vertical="top" wrapText="1"/>
    </xf>
    <xf numFmtId="0" fontId="25" fillId="5" borderId="4" xfId="0" applyFont="1" applyFill="1" applyBorder="1" applyAlignment="1">
      <alignment horizontal="left" vertical="top" wrapText="1"/>
    </xf>
    <xf numFmtId="49" fontId="25" fillId="0" borderId="2" xfId="0" applyNumberFormat="1" applyFont="1" applyBorder="1" applyAlignment="1">
      <alignment horizontal="left" vertical="top" wrapText="1"/>
    </xf>
    <xf numFmtId="3" fontId="25" fillId="5" borderId="1" xfId="0" applyNumberFormat="1" applyFont="1" applyFill="1" applyBorder="1" applyAlignment="1">
      <alignment horizontal="left" vertical="top" wrapText="1"/>
    </xf>
    <xf numFmtId="4" fontId="27" fillId="10" borderId="1" xfId="0" applyNumberFormat="1" applyFont="1" applyFill="1" applyBorder="1" applyAlignment="1">
      <alignment horizontal="center" vertical="top" wrapText="1"/>
    </xf>
    <xf numFmtId="165" fontId="25" fillId="5" borderId="1" xfId="0" applyNumberFormat="1" applyFont="1" applyFill="1" applyBorder="1" applyAlignment="1">
      <alignment horizontal="center" vertical="top" wrapText="1"/>
    </xf>
    <xf numFmtId="166" fontId="21" fillId="0" borderId="0" xfId="0" applyNumberFormat="1" applyFont="1" applyAlignment="1">
      <alignment vertical="top" wrapText="1"/>
    </xf>
    <xf numFmtId="49" fontId="22" fillId="5" borderId="10" xfId="0" applyNumberFormat="1" applyFont="1" applyFill="1" applyBorder="1" applyAlignment="1">
      <alignment vertical="top" wrapText="1"/>
    </xf>
    <xf numFmtId="0" fontId="22" fillId="5" borderId="10" xfId="0" applyFont="1" applyFill="1" applyBorder="1" applyAlignment="1">
      <alignment vertical="top" wrapText="1"/>
    </xf>
    <xf numFmtId="0" fontId="22" fillId="5" borderId="7" xfId="0" applyFont="1" applyFill="1" applyBorder="1" applyAlignment="1">
      <alignment vertical="top" wrapText="1"/>
    </xf>
    <xf numFmtId="166" fontId="22" fillId="5" borderId="0" xfId="0" applyNumberFormat="1" applyFont="1" applyFill="1" applyAlignment="1">
      <alignment horizontal="center" vertical="top" wrapText="1"/>
    </xf>
    <xf numFmtId="0" fontId="22" fillId="5" borderId="0" xfId="0" applyFont="1" applyFill="1" applyAlignment="1">
      <alignment vertical="top" wrapText="1"/>
    </xf>
    <xf numFmtId="166" fontId="25" fillId="5" borderId="0" xfId="0" applyNumberFormat="1" applyFont="1" applyFill="1" applyAlignment="1">
      <alignment horizontal="right" vertical="top" wrapText="1"/>
    </xf>
    <xf numFmtId="0" fontId="25" fillId="5" borderId="0" xfId="0" applyFont="1" applyFill="1" applyAlignment="1">
      <alignment vertical="top" wrapText="1"/>
    </xf>
    <xf numFmtId="0" fontId="25" fillId="5" borderId="0" xfId="0" applyFont="1" applyFill="1" applyAlignment="1">
      <alignment horizontal="right"/>
    </xf>
    <xf numFmtId="0" fontId="27" fillId="11" borderId="1" xfId="0" applyFont="1" applyFill="1" applyBorder="1" applyAlignment="1">
      <alignment horizontal="center" vertical="center" textRotation="90" wrapText="1"/>
    </xf>
    <xf numFmtId="49" fontId="27" fillId="10" borderId="1" xfId="0" applyNumberFormat="1" applyFont="1" applyFill="1" applyBorder="1" applyAlignment="1">
      <alignment horizontal="left" vertical="top" wrapText="1"/>
    </xf>
    <xf numFmtId="166" fontId="56" fillId="10" borderId="1" xfId="0" applyNumberFormat="1" applyFont="1" applyFill="1" applyBorder="1" applyAlignment="1">
      <alignment vertical="top" wrapText="1"/>
    </xf>
    <xf numFmtId="166" fontId="56" fillId="10" borderId="1" xfId="0" applyNumberFormat="1" applyFont="1" applyFill="1" applyBorder="1" applyAlignment="1">
      <alignment horizontal="center" vertical="top" wrapText="1"/>
    </xf>
    <xf numFmtId="0" fontId="56" fillId="10" borderId="1" xfId="0" applyFont="1" applyFill="1" applyBorder="1" applyAlignment="1">
      <alignment vertical="top" wrapText="1"/>
    </xf>
    <xf numFmtId="0" fontId="56" fillId="10" borderId="1" xfId="0" applyFont="1" applyFill="1" applyBorder="1" applyAlignment="1">
      <alignment horizontal="right" vertical="top" wrapText="1"/>
    </xf>
    <xf numFmtId="0" fontId="25" fillId="5" borderId="1" xfId="0" applyFont="1" applyFill="1" applyBorder="1" applyAlignment="1">
      <alignment horizontal="right" vertical="top" wrapText="1"/>
    </xf>
    <xf numFmtId="0" fontId="25" fillId="5" borderId="2" xfId="0" applyFont="1" applyFill="1" applyBorder="1" applyAlignment="1">
      <alignment horizontal="right" vertical="top" wrapText="1"/>
    </xf>
    <xf numFmtId="49" fontId="25" fillId="5" borderId="2" xfId="0" applyNumberFormat="1" applyFont="1" applyFill="1" applyBorder="1" applyAlignment="1">
      <alignment horizontal="right" vertical="top" wrapText="1"/>
    </xf>
    <xf numFmtId="0" fontId="25" fillId="5" borderId="2" xfId="0" applyFont="1" applyFill="1" applyBorder="1" applyAlignment="1">
      <alignment vertical="top" wrapText="1"/>
    </xf>
    <xf numFmtId="0" fontId="25" fillId="5" borderId="4" xfId="0" applyFont="1" applyFill="1" applyBorder="1" applyAlignment="1">
      <alignment vertical="top" wrapText="1"/>
    </xf>
    <xf numFmtId="165" fontId="25" fillId="2" borderId="1" xfId="0" applyNumberFormat="1" applyFont="1" applyFill="1" applyBorder="1" applyAlignment="1">
      <alignment horizontal="left" vertical="top" wrapText="1"/>
    </xf>
    <xf numFmtId="49" fontId="25" fillId="5" borderId="1" xfId="0" applyNumberFormat="1" applyFont="1" applyFill="1" applyBorder="1" applyAlignment="1">
      <alignment horizontal="right" vertical="top" wrapText="1"/>
    </xf>
    <xf numFmtId="0" fontId="25" fillId="5" borderId="1" xfId="0" applyFont="1" applyFill="1" applyBorder="1" applyAlignment="1">
      <alignment horizontal="left" vertical="top"/>
    </xf>
    <xf numFmtId="49" fontId="25" fillId="5" borderId="2" xfId="0" applyNumberFormat="1" applyFont="1" applyFill="1" applyBorder="1" applyAlignment="1">
      <alignment vertical="top" wrapText="1"/>
    </xf>
    <xf numFmtId="49" fontId="25" fillId="5" borderId="6" xfId="0" applyNumberFormat="1" applyFont="1" applyFill="1" applyBorder="1" applyAlignment="1">
      <alignment vertical="top" wrapText="1"/>
    </xf>
    <xf numFmtId="0" fontId="25" fillId="2" borderId="1" xfId="0" applyFont="1" applyFill="1" applyBorder="1" applyAlignment="1">
      <alignment vertical="top" wrapText="1"/>
    </xf>
    <xf numFmtId="0" fontId="25" fillId="5" borderId="1" xfId="0" applyFont="1" applyFill="1" applyBorder="1" applyAlignment="1">
      <alignment horizontal="right"/>
    </xf>
    <xf numFmtId="0" fontId="39" fillId="5" borderId="1" xfId="0" applyFont="1" applyFill="1" applyBorder="1" applyAlignment="1">
      <alignment horizontal="center" vertical="center" textRotation="90" wrapText="1"/>
    </xf>
    <xf numFmtId="49" fontId="27" fillId="5" borderId="0" xfId="0" applyNumberFormat="1" applyFont="1" applyFill="1" applyAlignment="1">
      <alignment vertical="top" wrapText="1"/>
    </xf>
    <xf numFmtId="49" fontId="27" fillId="5" borderId="0" xfId="0" applyNumberFormat="1" applyFont="1" applyFill="1" applyAlignment="1">
      <alignment horizontal="center" vertical="top" wrapText="1"/>
    </xf>
    <xf numFmtId="49" fontId="27" fillId="10" borderId="4" xfId="0" applyNumberFormat="1" applyFont="1" applyFill="1" applyBorder="1" applyAlignment="1">
      <alignment vertical="top" wrapText="1"/>
    </xf>
    <xf numFmtId="4" fontId="27" fillId="10" borderId="4" xfId="0" applyNumberFormat="1" applyFont="1" applyFill="1" applyBorder="1" applyAlignment="1">
      <alignment vertical="top" wrapText="1"/>
    </xf>
    <xf numFmtId="4" fontId="27" fillId="10" borderId="4" xfId="0" applyNumberFormat="1" applyFont="1" applyFill="1" applyBorder="1" applyAlignment="1">
      <alignment horizontal="center" vertical="top" wrapText="1"/>
    </xf>
    <xf numFmtId="49" fontId="27" fillId="10" borderId="1" xfId="0" applyNumberFormat="1" applyFont="1" applyFill="1" applyBorder="1" applyAlignment="1">
      <alignment vertical="top" wrapText="1"/>
    </xf>
    <xf numFmtId="165" fontId="25" fillId="5" borderId="1" xfId="0" applyNumberFormat="1" applyFont="1" applyFill="1" applyBorder="1" applyAlignment="1">
      <alignment vertical="top" wrapText="1"/>
    </xf>
    <xf numFmtId="1" fontId="25" fillId="5" borderId="1" xfId="0" applyNumberFormat="1" applyFont="1" applyFill="1" applyBorder="1" applyAlignment="1">
      <alignment vertical="top" wrapText="1"/>
    </xf>
    <xf numFmtId="49" fontId="25" fillId="5" borderId="4" xfId="0" applyNumberFormat="1" applyFont="1" applyFill="1" applyBorder="1" applyAlignment="1">
      <alignment vertical="top" wrapText="1"/>
    </xf>
    <xf numFmtId="0" fontId="25" fillId="0" borderId="2" xfId="0" applyFont="1" applyBorder="1" applyAlignment="1">
      <alignment horizontal="right" vertical="top" wrapText="1"/>
    </xf>
    <xf numFmtId="165" fontId="25" fillId="0" borderId="1" xfId="0" applyNumberFormat="1" applyFont="1" applyBorder="1" applyAlignment="1">
      <alignment vertical="top" wrapText="1"/>
    </xf>
    <xf numFmtId="49" fontId="25" fillId="0" borderId="2" xfId="0" applyNumberFormat="1" applyFont="1" applyBorder="1" applyAlignment="1">
      <alignment horizontal="right" vertical="top" wrapText="1"/>
    </xf>
    <xf numFmtId="165" fontId="27" fillId="10" borderId="1" xfId="0" applyNumberFormat="1" applyFont="1" applyFill="1" applyBorder="1" applyAlignment="1">
      <alignment vertical="top" wrapText="1"/>
    </xf>
    <xf numFmtId="165" fontId="27" fillId="10" borderId="1" xfId="0" applyNumberFormat="1" applyFont="1" applyFill="1" applyBorder="1" applyAlignment="1">
      <alignment horizontal="center" vertical="top" wrapText="1"/>
    </xf>
    <xf numFmtId="0" fontId="27" fillId="10" borderId="2" xfId="0" applyFont="1" applyFill="1" applyBorder="1" applyAlignment="1">
      <alignment vertical="top" wrapText="1"/>
    </xf>
    <xf numFmtId="49" fontId="39" fillId="0" borderId="1" xfId="0" applyNumberFormat="1" applyFont="1" applyBorder="1" applyAlignment="1">
      <alignment vertical="center" textRotation="90" wrapText="1"/>
    </xf>
    <xf numFmtId="49" fontId="39" fillId="5" borderId="1" xfId="0" applyNumberFormat="1" applyFont="1" applyFill="1" applyBorder="1" applyAlignment="1">
      <alignment vertical="center" textRotation="90" wrapText="1"/>
    </xf>
    <xf numFmtId="166" fontId="26" fillId="5" borderId="1" xfId="0" applyNumberFormat="1" applyFont="1" applyFill="1" applyBorder="1" applyAlignment="1">
      <alignment horizontal="right" vertical="top" wrapText="1"/>
    </xf>
    <xf numFmtId="166" fontId="26" fillId="5" borderId="1" xfId="1" applyNumberFormat="1" applyFont="1" applyFill="1" applyBorder="1" applyAlignment="1">
      <alignment horizontal="right" vertical="top" wrapText="1"/>
    </xf>
    <xf numFmtId="166" fontId="26" fillId="5" borderId="1" xfId="1" applyNumberFormat="1" applyFont="1" applyFill="1" applyBorder="1" applyAlignment="1">
      <alignment horizontal="right" vertical="top"/>
    </xf>
    <xf numFmtId="166" fontId="26" fillId="5" borderId="2" xfId="0" applyNumberFormat="1" applyFont="1" applyFill="1" applyBorder="1" applyAlignment="1">
      <alignment horizontal="right" vertical="top" wrapText="1"/>
    </xf>
    <xf numFmtId="166" fontId="26" fillId="5" borderId="4" xfId="0" applyNumberFormat="1" applyFont="1" applyFill="1" applyBorder="1" applyAlignment="1">
      <alignment horizontal="right" vertical="top" wrapText="1"/>
    </xf>
    <xf numFmtId="49" fontId="39" fillId="5" borderId="1" xfId="0" applyNumberFormat="1" applyFont="1" applyFill="1" applyBorder="1" applyAlignment="1">
      <alignment vertical="top" wrapText="1"/>
    </xf>
    <xf numFmtId="165" fontId="25" fillId="5" borderId="1" xfId="0" applyNumberFormat="1" applyFont="1" applyFill="1" applyBorder="1" applyAlignment="1">
      <alignment horizontal="right" vertical="top" wrapText="1"/>
    </xf>
    <xf numFmtId="49" fontId="27" fillId="10" borderId="3" xfId="0" applyNumberFormat="1" applyFont="1" applyFill="1" applyBorder="1" applyAlignment="1">
      <alignment vertical="top" wrapText="1"/>
    </xf>
    <xf numFmtId="49" fontId="27" fillId="10" borderId="5" xfId="0" applyNumberFormat="1" applyFont="1" applyFill="1" applyBorder="1" applyAlignment="1">
      <alignment vertical="top" wrapText="1"/>
    </xf>
    <xf numFmtId="0" fontId="25" fillId="4" borderId="1" xfId="0" applyFont="1" applyFill="1" applyBorder="1" applyAlignment="1">
      <alignment horizontal="left" vertical="top" wrapText="1"/>
    </xf>
    <xf numFmtId="49" fontId="58" fillId="11" borderId="8" xfId="0" applyNumberFormat="1" applyFont="1" applyFill="1" applyBorder="1" applyAlignment="1">
      <alignment vertical="center" wrapText="1"/>
    </xf>
    <xf numFmtId="49" fontId="58" fillId="11" borderId="7" xfId="0" applyNumberFormat="1" applyFont="1" applyFill="1" applyBorder="1" applyAlignment="1">
      <alignment vertical="center" wrapText="1"/>
    </xf>
    <xf numFmtId="0" fontId="58" fillId="11" borderId="1" xfId="0" applyFont="1" applyFill="1" applyBorder="1" applyAlignment="1">
      <alignment horizontal="center" vertical="center" textRotation="90" wrapText="1"/>
    </xf>
    <xf numFmtId="49" fontId="58" fillId="10" borderId="1" xfId="0" applyNumberFormat="1" applyFont="1" applyFill="1" applyBorder="1" applyAlignment="1">
      <alignment vertical="top" wrapText="1"/>
    </xf>
    <xf numFmtId="166" fontId="58" fillId="10" borderId="1" xfId="0" applyNumberFormat="1" applyFont="1" applyFill="1" applyBorder="1" applyAlignment="1">
      <alignment vertical="top" wrapText="1"/>
    </xf>
    <xf numFmtId="166" fontId="58" fillId="10" borderId="1" xfId="0" applyNumberFormat="1" applyFont="1" applyFill="1" applyBorder="1" applyAlignment="1">
      <alignment horizontal="center" vertical="top" wrapText="1"/>
    </xf>
    <xf numFmtId="0" fontId="58" fillId="10" borderId="1" xfId="0" applyFont="1" applyFill="1" applyBorder="1" applyAlignment="1">
      <alignment vertical="top" wrapText="1"/>
    </xf>
    <xf numFmtId="49" fontId="26" fillId="0" borderId="1" xfId="0" applyNumberFormat="1" applyFont="1" applyBorder="1" applyAlignment="1">
      <alignment horizontal="left" vertical="top" wrapText="1"/>
    </xf>
    <xf numFmtId="0" fontId="26" fillId="0" borderId="1" xfId="0" applyFont="1" applyBorder="1" applyAlignment="1">
      <alignment horizontal="left" vertical="top" wrapText="1"/>
    </xf>
    <xf numFmtId="166" fontId="26" fillId="5" borderId="2" xfId="0" applyNumberFormat="1" applyFont="1" applyFill="1" applyBorder="1" applyAlignment="1">
      <alignment horizontal="center" vertical="top"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166" fontId="26" fillId="5" borderId="6" xfId="0" applyNumberFormat="1" applyFont="1" applyFill="1" applyBorder="1" applyAlignment="1">
      <alignment horizontal="center" vertical="top" wrapText="1"/>
    </xf>
    <xf numFmtId="166" fontId="26" fillId="5" borderId="4" xfId="0" applyNumberFormat="1" applyFont="1" applyFill="1" applyBorder="1" applyAlignment="1">
      <alignment horizontal="center" vertical="top" wrapText="1"/>
    </xf>
    <xf numFmtId="49" fontId="26" fillId="5" borderId="1" xfId="0" applyNumberFormat="1" applyFont="1" applyFill="1" applyBorder="1" applyAlignment="1">
      <alignment horizontal="left" vertical="top" wrapText="1"/>
    </xf>
    <xf numFmtId="0" fontId="26" fillId="5" borderId="1" xfId="0" applyFont="1" applyFill="1" applyBorder="1" applyAlignment="1">
      <alignment horizontal="left" vertical="top" wrapText="1"/>
    </xf>
    <xf numFmtId="0" fontId="26" fillId="6" borderId="1" xfId="0" applyFont="1" applyFill="1" applyBorder="1" applyAlignment="1">
      <alignment vertical="center" wrapText="1"/>
    </xf>
    <xf numFmtId="0" fontId="26" fillId="6" borderId="1" xfId="0" applyFont="1" applyFill="1" applyBorder="1" applyAlignment="1">
      <alignment horizontal="center" vertical="center" wrapText="1"/>
    </xf>
    <xf numFmtId="0" fontId="26" fillId="5" borderId="1" xfId="0" applyFont="1" applyFill="1" applyBorder="1" applyAlignment="1">
      <alignment vertical="top" wrapText="1"/>
    </xf>
    <xf numFmtId="166" fontId="26" fillId="5" borderId="1" xfId="0" applyNumberFormat="1" applyFont="1" applyFill="1" applyBorder="1" applyAlignment="1">
      <alignment horizontal="center" vertical="top"/>
    </xf>
    <xf numFmtId="0" fontId="58" fillId="10" borderId="4" xfId="0" applyFont="1" applyFill="1" applyBorder="1" applyAlignment="1">
      <alignment vertical="top" wrapText="1"/>
    </xf>
    <xf numFmtId="49" fontId="26" fillId="0" borderId="1" xfId="0" applyNumberFormat="1" applyFont="1" applyBorder="1" applyAlignment="1">
      <alignment vertical="top" wrapText="1"/>
    </xf>
    <xf numFmtId="166" fontId="26" fillId="5" borderId="1" xfId="0" applyNumberFormat="1" applyFont="1" applyFill="1" applyBorder="1" applyAlignment="1">
      <alignment horizontal="center" vertical="top" wrapText="1"/>
    </xf>
    <xf numFmtId="0" fontId="26" fillId="5" borderId="4" xfId="0" applyFont="1" applyFill="1" applyBorder="1" applyAlignment="1">
      <alignment horizontal="center" vertical="top" wrapText="1"/>
    </xf>
    <xf numFmtId="49" fontId="26" fillId="2" borderId="1" xfId="0" applyNumberFormat="1" applyFont="1" applyFill="1" applyBorder="1" applyAlignment="1">
      <alignment horizontal="left" vertical="top" wrapText="1"/>
    </xf>
    <xf numFmtId="0" fontId="26" fillId="0" borderId="1" xfId="0" applyFont="1" applyBorder="1" applyAlignment="1">
      <alignment vertical="top" wrapText="1"/>
    </xf>
    <xf numFmtId="0" fontId="26" fillId="5" borderId="1" xfId="0" applyFont="1" applyFill="1" applyBorder="1" applyAlignment="1">
      <alignment horizontal="center" vertical="top" wrapText="1"/>
    </xf>
    <xf numFmtId="0" fontId="26" fillId="0" borderId="1" xfId="0" applyFont="1" applyBorder="1" applyAlignment="1">
      <alignment horizontal="center" vertical="top" wrapText="1"/>
    </xf>
    <xf numFmtId="0" fontId="26" fillId="5" borderId="2" xfId="0" applyFont="1" applyFill="1" applyBorder="1" applyAlignment="1">
      <alignment horizontal="left" vertical="top" wrapText="1"/>
    </xf>
    <xf numFmtId="4" fontId="58" fillId="10" borderId="1" xfId="0" applyNumberFormat="1" applyFont="1" applyFill="1" applyBorder="1" applyAlignment="1">
      <alignment vertical="top" wrapText="1"/>
    </xf>
    <xf numFmtId="4" fontId="58" fillId="10" borderId="1" xfId="0" applyNumberFormat="1" applyFont="1" applyFill="1" applyBorder="1" applyAlignment="1">
      <alignment horizontal="center" vertical="top" wrapText="1"/>
    </xf>
    <xf numFmtId="0" fontId="26" fillId="5" borderId="1" xfId="12" applyFont="1" applyFill="1" applyBorder="1" applyAlignment="1">
      <alignment horizontal="center" vertical="top" wrapText="1"/>
    </xf>
    <xf numFmtId="49" fontId="26" fillId="0" borderId="2" xfId="0" applyNumberFormat="1" applyFont="1" applyBorder="1" applyAlignment="1">
      <alignment horizontal="left" vertical="top" wrapText="1"/>
    </xf>
    <xf numFmtId="166" fontId="26" fillId="0" borderId="1" xfId="0" applyNumberFormat="1" applyFont="1" applyBorder="1" applyAlignment="1">
      <alignment vertical="top" wrapText="1"/>
    </xf>
    <xf numFmtId="0" fontId="26" fillId="0" borderId="2" xfId="0" applyFont="1" applyBorder="1" applyAlignment="1">
      <alignment horizontal="left" vertical="top" wrapText="1"/>
    </xf>
    <xf numFmtId="0" fontId="26" fillId="5" borderId="2" xfId="12" applyFont="1" applyFill="1" applyBorder="1" applyAlignment="1">
      <alignment horizontal="center" vertical="top" wrapText="1"/>
    </xf>
    <xf numFmtId="0" fontId="26" fillId="0" borderId="2" xfId="0" applyFont="1" applyBorder="1" applyAlignment="1">
      <alignment vertical="top" wrapText="1"/>
    </xf>
    <xf numFmtId="0" fontId="26" fillId="5" borderId="2" xfId="0" applyFont="1" applyFill="1" applyBorder="1" applyAlignment="1">
      <alignment vertical="top" wrapText="1"/>
    </xf>
    <xf numFmtId="0" fontId="26" fillId="0" borderId="2" xfId="0" applyFont="1" applyBorder="1" applyAlignment="1">
      <alignment horizontal="center" vertical="top" wrapText="1"/>
    </xf>
    <xf numFmtId="0" fontId="26" fillId="5" borderId="4" xfId="0" applyFont="1" applyFill="1" applyBorder="1" applyAlignment="1">
      <alignment vertical="top" wrapText="1"/>
    </xf>
    <xf numFmtId="0" fontId="59" fillId="10" borderId="1" xfId="0" applyFont="1" applyFill="1" applyBorder="1" applyAlignment="1">
      <alignment vertical="top" wrapText="1"/>
    </xf>
    <xf numFmtId="165" fontId="26" fillId="5" borderId="1" xfId="0" applyNumberFormat="1" applyFont="1" applyFill="1" applyBorder="1" applyAlignment="1">
      <alignment horizontal="left" vertical="top" wrapText="1"/>
    </xf>
    <xf numFmtId="1" fontId="26" fillId="5" borderId="1" xfId="0" applyNumberFormat="1" applyFont="1" applyFill="1" applyBorder="1" applyAlignment="1">
      <alignment horizontal="center" vertical="top" wrapText="1"/>
    </xf>
    <xf numFmtId="165" fontId="26" fillId="2" borderId="1" xfId="0" applyNumberFormat="1" applyFont="1" applyFill="1" applyBorder="1" applyAlignment="1">
      <alignment horizontal="left" vertical="top" wrapText="1"/>
    </xf>
    <xf numFmtId="49" fontId="26" fillId="5" borderId="4" xfId="0" applyNumberFormat="1" applyFont="1" applyFill="1" applyBorder="1" applyAlignment="1">
      <alignment horizontal="center" vertical="top" wrapText="1"/>
    </xf>
    <xf numFmtId="49" fontId="58" fillId="10" borderId="1" xfId="0" applyNumberFormat="1" applyFont="1" applyFill="1" applyBorder="1" applyAlignment="1">
      <alignment horizontal="left" vertical="top" wrapText="1"/>
    </xf>
    <xf numFmtId="0" fontId="9" fillId="12" borderId="1" xfId="4" applyFont="1" applyFill="1" applyBorder="1" applyAlignment="1">
      <alignment horizontal="left" vertical="top" wrapText="1"/>
    </xf>
    <xf numFmtId="0" fontId="14" fillId="0" borderId="1" xfId="4" applyFont="1" applyBorder="1" applyAlignment="1">
      <alignment horizontal="left" vertical="top" wrapText="1"/>
    </xf>
    <xf numFmtId="166" fontId="25" fillId="5" borderId="1" xfId="4" applyNumberFormat="1" applyFont="1" applyFill="1" applyBorder="1" applyAlignment="1">
      <alignment vertical="top" wrapText="1"/>
    </xf>
    <xf numFmtId="166" fontId="26" fillId="5" borderId="5" xfId="0" applyNumberFormat="1" applyFont="1" applyFill="1" applyBorder="1" applyAlignment="1">
      <alignment vertical="top" wrapText="1"/>
    </xf>
    <xf numFmtId="166" fontId="26" fillId="5" borderId="8" xfId="0" applyNumberFormat="1" applyFont="1" applyFill="1" applyBorder="1" applyAlignment="1">
      <alignment horizontal="right" vertical="top" wrapText="1"/>
    </xf>
    <xf numFmtId="166" fontId="26" fillId="5" borderId="7" xfId="0" applyNumberFormat="1" applyFont="1" applyFill="1" applyBorder="1" applyAlignment="1">
      <alignment horizontal="right" vertical="top" wrapText="1"/>
    </xf>
    <xf numFmtId="49" fontId="26" fillId="5" borderId="1" xfId="0" applyNumberFormat="1" applyFont="1" applyFill="1" applyBorder="1" applyAlignment="1">
      <alignment vertical="top" wrapText="1"/>
    </xf>
    <xf numFmtId="0" fontId="51" fillId="10" borderId="1" xfId="0" applyFont="1" applyFill="1" applyBorder="1" applyAlignment="1">
      <alignment horizontal="center" vertical="top" wrapText="1"/>
    </xf>
    <xf numFmtId="0" fontId="14" fillId="2" borderId="0" xfId="0" applyFont="1" applyFill="1" applyAlignment="1">
      <alignment horizontal="left"/>
    </xf>
    <xf numFmtId="166" fontId="55" fillId="5" borderId="1" xfId="4" applyNumberFormat="1" applyFont="1" applyFill="1" applyBorder="1" applyAlignment="1">
      <alignment vertical="top" wrapText="1"/>
    </xf>
    <xf numFmtId="0" fontId="27" fillId="11" borderId="1" xfId="0" applyFont="1" applyFill="1" applyBorder="1" applyAlignment="1">
      <alignment horizontal="center" vertical="center" wrapText="1"/>
    </xf>
    <xf numFmtId="0" fontId="14" fillId="2" borderId="0" xfId="0" applyFont="1" applyFill="1" applyAlignment="1">
      <alignment horizontal="center"/>
    </xf>
    <xf numFmtId="0" fontId="56" fillId="10" borderId="1" xfId="0" applyFont="1" applyFill="1" applyBorder="1" applyAlignment="1">
      <alignment horizontal="center" vertical="top" wrapText="1"/>
    </xf>
    <xf numFmtId="0" fontId="25" fillId="5" borderId="1" xfId="0" applyFont="1" applyFill="1" applyBorder="1" applyAlignment="1">
      <alignment horizontal="center"/>
    </xf>
    <xf numFmtId="0" fontId="14" fillId="5" borderId="0" xfId="0" applyFont="1" applyFill="1" applyAlignment="1">
      <alignment horizontal="center" vertical="top" wrapText="1"/>
    </xf>
    <xf numFmtId="166" fontId="14" fillId="5" borderId="0" xfId="0" applyNumberFormat="1" applyFont="1" applyFill="1" applyAlignment="1">
      <alignment horizontal="center" vertical="top" wrapText="1"/>
    </xf>
    <xf numFmtId="4" fontId="14" fillId="2" borderId="0" xfId="0" applyNumberFormat="1" applyFont="1" applyFill="1"/>
    <xf numFmtId="4" fontId="31" fillId="5" borderId="1" xfId="0" applyNumberFormat="1" applyFont="1" applyFill="1" applyBorder="1" applyAlignment="1">
      <alignment horizontal="right" vertical="top" wrapText="1"/>
    </xf>
    <xf numFmtId="166" fontId="31" fillId="0" borderId="1" xfId="0" applyNumberFormat="1" applyFont="1" applyBorder="1" applyAlignment="1">
      <alignment horizontal="right" vertical="top" wrapText="1"/>
    </xf>
    <xf numFmtId="166" fontId="31" fillId="0" borderId="1" xfId="0" applyNumberFormat="1" applyFont="1" applyBorder="1" applyAlignment="1">
      <alignment vertical="top" wrapText="1"/>
    </xf>
    <xf numFmtId="166" fontId="31" fillId="5" borderId="1" xfId="4" applyNumberFormat="1" applyFont="1" applyFill="1" applyBorder="1" applyAlignment="1">
      <alignment vertical="top" wrapText="1"/>
    </xf>
    <xf numFmtId="0" fontId="62" fillId="11" borderId="1" xfId="0" applyFont="1" applyFill="1" applyBorder="1" applyAlignment="1">
      <alignment horizontal="center" vertical="center" textRotation="90" wrapText="1"/>
    </xf>
    <xf numFmtId="166" fontId="22" fillId="5" borderId="4" xfId="0" applyNumberFormat="1" applyFont="1" applyFill="1" applyBorder="1" applyAlignment="1">
      <alignment vertical="top" wrapText="1"/>
    </xf>
    <xf numFmtId="166" fontId="15" fillId="15" borderId="4" xfId="0" applyNumberFormat="1" applyFont="1" applyFill="1" applyBorder="1" applyAlignment="1">
      <alignment horizontal="right" vertical="top" wrapText="1"/>
    </xf>
    <xf numFmtId="49" fontId="39" fillId="5" borderId="1" xfId="0" applyNumberFormat="1" applyFont="1" applyFill="1" applyBorder="1" applyAlignment="1">
      <alignment horizontal="center" vertical="center" textRotation="90" wrapText="1"/>
    </xf>
    <xf numFmtId="166" fontId="30" fillId="7" borderId="1" xfId="0" applyNumberFormat="1" applyFont="1" applyFill="1" applyBorder="1" applyAlignment="1">
      <alignment horizontal="right" vertical="top" wrapText="1"/>
    </xf>
    <xf numFmtId="0" fontId="14" fillId="5" borderId="0" xfId="4" applyFont="1" applyFill="1" applyAlignment="1">
      <alignment vertical="top" wrapText="1"/>
    </xf>
    <xf numFmtId="49" fontId="11" fillId="5" borderId="0" xfId="0" applyNumberFormat="1" applyFont="1" applyFill="1" applyAlignment="1">
      <alignment wrapText="1"/>
    </xf>
    <xf numFmtId="166" fontId="1" fillId="5" borderId="1" xfId="0" applyNumberFormat="1" applyFont="1" applyFill="1" applyBorder="1" applyAlignment="1">
      <alignment horizontal="center" vertical="top" wrapText="1"/>
    </xf>
    <xf numFmtId="0" fontId="63" fillId="11" borderId="1" xfId="0" applyFont="1" applyFill="1" applyBorder="1" applyAlignment="1">
      <alignment horizontal="center" vertical="center" textRotation="90" wrapText="1"/>
    </xf>
    <xf numFmtId="0" fontId="64" fillId="10" borderId="1" xfId="0" applyFont="1" applyFill="1" applyBorder="1" applyAlignment="1">
      <alignment horizontal="center" vertical="top" wrapText="1"/>
    </xf>
    <xf numFmtId="166" fontId="14" fillId="2" borderId="0" xfId="0" applyNumberFormat="1" applyFont="1" applyFill="1"/>
    <xf numFmtId="0" fontId="36" fillId="2" borderId="0" xfId="0" applyFont="1" applyFill="1"/>
    <xf numFmtId="166" fontId="22" fillId="2" borderId="0" xfId="0" applyNumberFormat="1" applyFont="1" applyFill="1"/>
    <xf numFmtId="166" fontId="36" fillId="5" borderId="0" xfId="0" applyNumberFormat="1" applyFont="1" applyFill="1" applyAlignment="1">
      <alignment horizontal="center" vertical="top" wrapText="1"/>
    </xf>
    <xf numFmtId="166" fontId="22" fillId="5" borderId="0" xfId="0" applyNumberFormat="1" applyFont="1" applyFill="1" applyAlignment="1">
      <alignment horizontal="left" vertical="top" wrapText="1"/>
    </xf>
    <xf numFmtId="166" fontId="24" fillId="5" borderId="0" xfId="0" applyNumberFormat="1" applyFont="1" applyFill="1" applyAlignment="1">
      <alignment horizontal="left" vertical="top" wrapText="1"/>
    </xf>
    <xf numFmtId="166" fontId="24" fillId="5" borderId="0" xfId="0" applyNumberFormat="1" applyFont="1" applyFill="1" applyAlignment="1">
      <alignment horizontal="right" vertical="top" wrapText="1"/>
    </xf>
    <xf numFmtId="166" fontId="32" fillId="2" borderId="0" xfId="0" applyNumberFormat="1" applyFont="1" applyFill="1" applyAlignment="1">
      <alignment horizontal="left" vertical="top" wrapText="1"/>
    </xf>
    <xf numFmtId="166" fontId="25" fillId="0" borderId="0" xfId="0" applyNumberFormat="1" applyFont="1" applyAlignment="1">
      <alignment horizontal="left" vertical="top" wrapText="1"/>
    </xf>
    <xf numFmtId="0" fontId="22" fillId="5" borderId="0" xfId="0" applyFont="1" applyFill="1" applyAlignment="1">
      <alignment horizontal="left" vertical="top" wrapText="1"/>
    </xf>
    <xf numFmtId="166" fontId="22" fillId="2" borderId="0" xfId="0" applyNumberFormat="1" applyFont="1" applyFill="1" applyAlignment="1">
      <alignment horizontal="left" vertical="top" wrapText="1"/>
    </xf>
    <xf numFmtId="166" fontId="7" fillId="2" borderId="0" xfId="0" applyNumberFormat="1" applyFont="1" applyFill="1"/>
    <xf numFmtId="166" fontId="18" fillId="2" borderId="0" xfId="0" applyNumberFormat="1" applyFont="1" applyFill="1"/>
    <xf numFmtId="0" fontId="65" fillId="0" borderId="0" xfId="0" applyFont="1" applyAlignment="1">
      <alignment wrapText="1"/>
    </xf>
    <xf numFmtId="0" fontId="61" fillId="2" borderId="0" xfId="0" applyFont="1" applyFill="1"/>
    <xf numFmtId="0" fontId="66" fillId="2" borderId="0" xfId="0" applyFont="1" applyFill="1"/>
    <xf numFmtId="0" fontId="60" fillId="0" borderId="0" xfId="0" applyFont="1"/>
    <xf numFmtId="166" fontId="29" fillId="0" borderId="0" xfId="0" applyNumberFormat="1" applyFont="1" applyAlignment="1">
      <alignment wrapText="1"/>
    </xf>
    <xf numFmtId="49" fontId="39" fillId="5" borderId="2" xfId="0" applyNumberFormat="1" applyFont="1" applyFill="1" applyBorder="1" applyAlignment="1">
      <alignment horizontal="center" vertical="center" textRotation="90" wrapText="1"/>
    </xf>
    <xf numFmtId="165" fontId="14" fillId="5" borderId="1" xfId="7" applyNumberFormat="1" applyFont="1" applyFill="1" applyBorder="1" applyAlignment="1">
      <alignment horizontal="right" vertical="top" wrapText="1"/>
    </xf>
    <xf numFmtId="0" fontId="26" fillId="5" borderId="2" xfId="0" applyFont="1" applyFill="1" applyBorder="1" applyAlignment="1">
      <alignment horizontal="center" vertical="top" wrapText="1"/>
    </xf>
    <xf numFmtId="0" fontId="58" fillId="11" borderId="1" xfId="0" applyFont="1" applyFill="1" applyBorder="1" applyAlignment="1">
      <alignment horizontal="center" vertical="center" wrapText="1"/>
    </xf>
    <xf numFmtId="0" fontId="27" fillId="5" borderId="0" xfId="0" applyFont="1" applyFill="1" applyAlignment="1">
      <alignment horizontal="right" vertical="center" wrapText="1"/>
    </xf>
    <xf numFmtId="0" fontId="1" fillId="5" borderId="1" xfId="0" applyFont="1" applyFill="1" applyBorder="1" applyAlignment="1">
      <alignment horizontal="center" vertical="top" wrapText="1"/>
    </xf>
    <xf numFmtId="0" fontId="5" fillId="11" borderId="1" xfId="0" applyFont="1" applyFill="1" applyBorder="1" applyAlignment="1">
      <alignment horizontal="center" vertical="center" wrapText="1"/>
    </xf>
    <xf numFmtId="0" fontId="15" fillId="0" borderId="0" xfId="4" applyFont="1" applyAlignment="1">
      <alignment horizontal="center" vertical="top" wrapText="1"/>
    </xf>
    <xf numFmtId="4" fontId="56" fillId="10" borderId="1" xfId="0" applyNumberFormat="1" applyFont="1" applyFill="1" applyBorder="1" applyAlignment="1">
      <alignment vertical="top" wrapText="1"/>
    </xf>
    <xf numFmtId="4" fontId="27" fillId="11" borderId="1" xfId="4" applyNumberFormat="1" applyFont="1" applyFill="1" applyBorder="1" applyAlignment="1">
      <alignment vertical="top" wrapText="1"/>
    </xf>
    <xf numFmtId="4" fontId="25" fillId="5" borderId="1" xfId="4" applyNumberFormat="1" applyFont="1" applyFill="1" applyBorder="1" applyAlignment="1">
      <alignment vertical="top" wrapText="1"/>
    </xf>
    <xf numFmtId="166" fontId="27" fillId="11" borderId="1" xfId="4" applyNumberFormat="1" applyFont="1" applyFill="1" applyBorder="1" applyAlignment="1">
      <alignment vertical="top" wrapText="1"/>
    </xf>
    <xf numFmtId="166" fontId="28" fillId="12" borderId="1" xfId="4" applyNumberFormat="1" applyFont="1" applyFill="1" applyBorder="1" applyAlignment="1">
      <alignment vertical="top" wrapText="1"/>
    </xf>
    <xf numFmtId="166" fontId="25" fillId="5" borderId="0" xfId="0" applyNumberFormat="1" applyFont="1" applyFill="1" applyAlignment="1">
      <alignment horizontal="right"/>
    </xf>
    <xf numFmtId="4" fontId="25" fillId="5" borderId="0" xfId="0" applyNumberFormat="1" applyFont="1" applyFill="1" applyAlignment="1">
      <alignment horizontal="right"/>
    </xf>
    <xf numFmtId="166" fontId="25" fillId="19" borderId="1" xfId="0" applyNumberFormat="1" applyFont="1" applyFill="1" applyBorder="1" applyAlignment="1">
      <alignment vertical="top" wrapText="1"/>
    </xf>
    <xf numFmtId="166" fontId="25" fillId="19" borderId="1" xfId="0" applyNumberFormat="1" applyFont="1" applyFill="1" applyBorder="1" applyAlignment="1">
      <alignment horizontal="right" vertical="top" wrapText="1"/>
    </xf>
    <xf numFmtId="166" fontId="55" fillId="19" borderId="1" xfId="4" applyNumberFormat="1" applyFont="1" applyFill="1" applyBorder="1" applyAlignment="1">
      <alignment vertical="top" wrapText="1"/>
    </xf>
    <xf numFmtId="166" fontId="25" fillId="19" borderId="1" xfId="4" applyNumberFormat="1" applyFont="1" applyFill="1" applyBorder="1" applyAlignment="1">
      <alignment vertical="top" wrapText="1"/>
    </xf>
    <xf numFmtId="0" fontId="25" fillId="5" borderId="0" xfId="0" applyFont="1" applyFill="1" applyAlignment="1">
      <alignment horizontal="center"/>
    </xf>
    <xf numFmtId="0" fontId="25" fillId="2" borderId="0" xfId="0" applyFont="1" applyFill="1" applyAlignment="1">
      <alignment horizontal="center"/>
    </xf>
    <xf numFmtId="49" fontId="25" fillId="0" borderId="2" xfId="0" applyNumberFormat="1" applyFont="1" applyBorder="1" applyAlignment="1">
      <alignment horizontal="center" vertical="top" wrapText="1"/>
    </xf>
    <xf numFmtId="166" fontId="25" fillId="5" borderId="0" xfId="0" applyNumberFormat="1" applyFont="1" applyFill="1" applyAlignment="1">
      <alignment horizontal="center" vertical="top" wrapText="1"/>
    </xf>
    <xf numFmtId="0" fontId="25" fillId="19" borderId="1" xfId="0" applyFont="1" applyFill="1" applyBorder="1" applyAlignment="1">
      <alignment horizontal="center" vertical="top" wrapText="1"/>
    </xf>
    <xf numFmtId="49" fontId="25" fillId="19" borderId="1" xfId="0" applyNumberFormat="1" applyFont="1" applyFill="1" applyBorder="1" applyAlignment="1">
      <alignment horizontal="center" vertical="top" wrapText="1"/>
    </xf>
    <xf numFmtId="0" fontId="25" fillId="19" borderId="1" xfId="0" applyFont="1" applyFill="1" applyBorder="1" applyAlignment="1">
      <alignment horizontal="center"/>
    </xf>
    <xf numFmtId="49" fontId="25" fillId="19" borderId="2" xfId="0" applyNumberFormat="1" applyFont="1" applyFill="1" applyBorder="1" applyAlignment="1">
      <alignment horizontal="center" vertical="top" wrapText="1"/>
    </xf>
    <xf numFmtId="166" fontId="25" fillId="5" borderId="4" xfId="0" applyNumberFormat="1" applyFont="1" applyFill="1" applyBorder="1" applyAlignment="1">
      <alignment vertical="top" wrapText="1"/>
    </xf>
    <xf numFmtId="0" fontId="25" fillId="5" borderId="0" xfId="0" applyFont="1" applyFill="1" applyAlignment="1">
      <alignment horizontal="right" vertical="top" wrapText="1"/>
    </xf>
    <xf numFmtId="165" fontId="25" fillId="19" borderId="1" xfId="0" applyNumberFormat="1" applyFont="1" applyFill="1" applyBorder="1" applyAlignment="1">
      <alignment vertical="top" wrapText="1"/>
    </xf>
    <xf numFmtId="0" fontId="25" fillId="19" borderId="1" xfId="0" applyFont="1" applyFill="1" applyBorder="1" applyAlignment="1">
      <alignment vertical="top" wrapText="1"/>
    </xf>
    <xf numFmtId="0" fontId="25" fillId="19" borderId="2" xfId="0" applyFont="1" applyFill="1" applyBorder="1" applyAlignment="1">
      <alignment vertical="top" wrapText="1"/>
    </xf>
    <xf numFmtId="1" fontId="25" fillId="19" borderId="1" xfId="0" applyNumberFormat="1" applyFont="1" applyFill="1" applyBorder="1" applyAlignment="1">
      <alignment vertical="top" wrapText="1"/>
    </xf>
    <xf numFmtId="49" fontId="25" fillId="19" borderId="6" xfId="0" applyNumberFormat="1" applyFont="1" applyFill="1" applyBorder="1" applyAlignment="1">
      <alignment vertical="top" wrapText="1"/>
    </xf>
    <xf numFmtId="0" fontId="25" fillId="19" borderId="2" xfId="0" applyFont="1" applyFill="1" applyBorder="1" applyAlignment="1">
      <alignment horizontal="right" vertical="top" wrapText="1"/>
    </xf>
    <xf numFmtId="0" fontId="25" fillId="19" borderId="1" xfId="0" applyFont="1" applyFill="1" applyBorder="1" applyAlignment="1">
      <alignment horizontal="right" vertical="top" wrapText="1"/>
    </xf>
    <xf numFmtId="49" fontId="25" fillId="19" borderId="2" xfId="0" applyNumberFormat="1" applyFont="1" applyFill="1" applyBorder="1" applyAlignment="1">
      <alignment horizontal="right" vertical="top" wrapText="1"/>
    </xf>
    <xf numFmtId="0" fontId="25" fillId="19" borderId="2" xfId="0" applyFont="1" applyFill="1" applyBorder="1" applyAlignment="1">
      <alignment horizontal="center" vertical="top" wrapText="1"/>
    </xf>
    <xf numFmtId="0" fontId="25" fillId="19" borderId="4" xfId="0" applyFont="1" applyFill="1" applyBorder="1" applyAlignment="1">
      <alignment horizontal="center" vertical="top" wrapText="1"/>
    </xf>
    <xf numFmtId="49" fontId="25" fillId="19" borderId="1" xfId="0" applyNumberFormat="1" applyFont="1" applyFill="1" applyBorder="1" applyAlignment="1">
      <alignment horizontal="right" vertical="top" wrapText="1"/>
    </xf>
    <xf numFmtId="0" fontId="25" fillId="19" borderId="4" xfId="0" applyFont="1" applyFill="1" applyBorder="1" applyAlignment="1">
      <alignment vertical="top" wrapText="1"/>
    </xf>
    <xf numFmtId="49" fontId="25" fillId="19" borderId="1" xfId="0" applyNumberFormat="1" applyFont="1" applyFill="1" applyBorder="1" applyAlignment="1">
      <alignment vertical="top" wrapText="1"/>
    </xf>
    <xf numFmtId="4" fontId="25" fillId="19" borderId="1" xfId="4" applyNumberFormat="1" applyFont="1" applyFill="1" applyBorder="1" applyAlignment="1">
      <alignment vertical="top" wrapText="1"/>
    </xf>
    <xf numFmtId="49" fontId="26" fillId="5" borderId="1" xfId="0" applyNumberFormat="1" applyFont="1" applyFill="1" applyBorder="1" applyAlignment="1">
      <alignment horizontal="right" vertical="top" wrapText="1"/>
    </xf>
    <xf numFmtId="0" fontId="26" fillId="5" borderId="1" xfId="0" applyFont="1" applyFill="1" applyBorder="1" applyAlignment="1">
      <alignment horizontal="right" vertical="top" wrapText="1"/>
    </xf>
    <xf numFmtId="166" fontId="26" fillId="0" borderId="1" xfId="0" applyNumberFormat="1" applyFont="1" applyBorder="1" applyAlignment="1">
      <alignment horizontal="right" vertical="top" wrapText="1"/>
    </xf>
    <xf numFmtId="166" fontId="26" fillId="0" borderId="1" xfId="0" applyNumberFormat="1" applyFont="1" applyBorder="1" applyAlignment="1">
      <alignment horizontal="center" vertical="top" wrapText="1"/>
    </xf>
    <xf numFmtId="1" fontId="26" fillId="5" borderId="1" xfId="0" applyNumberFormat="1" applyFont="1" applyFill="1" applyBorder="1" applyAlignment="1">
      <alignment vertical="top" wrapText="1"/>
    </xf>
    <xf numFmtId="165" fontId="26" fillId="5" borderId="1" xfId="0" applyNumberFormat="1" applyFont="1" applyFill="1" applyBorder="1" applyAlignment="1">
      <alignment horizontal="right" vertical="top" wrapText="1"/>
    </xf>
    <xf numFmtId="165" fontId="26" fillId="5" borderId="1" xfId="0" applyNumberFormat="1" applyFont="1" applyFill="1" applyBorder="1" applyAlignment="1">
      <alignment horizontal="center" vertical="top" wrapText="1"/>
    </xf>
    <xf numFmtId="165" fontId="26" fillId="5" borderId="1" xfId="7" applyNumberFormat="1" applyFont="1" applyFill="1" applyBorder="1" applyAlignment="1">
      <alignment horizontal="right" vertical="top" wrapText="1"/>
    </xf>
    <xf numFmtId="165" fontId="26" fillId="0" borderId="1" xfId="7" applyNumberFormat="1" applyFont="1" applyBorder="1" applyAlignment="1">
      <alignment horizontal="right" vertical="top" wrapText="1"/>
    </xf>
    <xf numFmtId="165" fontId="26" fillId="0" borderId="1" xfId="7" applyNumberFormat="1" applyFont="1" applyBorder="1" applyAlignment="1">
      <alignment horizontal="center" vertical="top" wrapText="1"/>
    </xf>
    <xf numFmtId="165" fontId="26" fillId="5" borderId="1" xfId="7" applyNumberFormat="1" applyFont="1" applyFill="1" applyBorder="1" applyAlignment="1">
      <alignment horizontal="center" vertical="top" wrapText="1"/>
    </xf>
    <xf numFmtId="166" fontId="58" fillId="10" borderId="1" xfId="7" applyNumberFormat="1" applyFont="1" applyFill="1" applyBorder="1" applyAlignment="1">
      <alignment horizontal="right" vertical="top" wrapText="1"/>
    </xf>
    <xf numFmtId="166" fontId="58" fillId="10" borderId="1" xfId="7" applyNumberFormat="1" applyFont="1" applyFill="1" applyBorder="1" applyAlignment="1">
      <alignment horizontal="center" vertical="top" wrapText="1"/>
    </xf>
    <xf numFmtId="0" fontId="26" fillId="10" borderId="1" xfId="0" applyFont="1" applyFill="1" applyBorder="1" applyAlignment="1">
      <alignment vertical="top" wrapText="1"/>
    </xf>
    <xf numFmtId="0" fontId="26" fillId="10" borderId="1" xfId="0" applyFont="1" applyFill="1" applyBorder="1" applyAlignment="1">
      <alignment horizontal="right" vertical="top" wrapText="1"/>
    </xf>
    <xf numFmtId="1" fontId="26" fillId="5" borderId="1" xfId="0" applyNumberFormat="1" applyFont="1" applyFill="1" applyBorder="1" applyAlignment="1">
      <alignment horizontal="right" vertical="top" wrapText="1"/>
    </xf>
    <xf numFmtId="166" fontId="26" fillId="5" borderId="1" xfId="7" applyNumberFormat="1" applyFont="1" applyFill="1" applyBorder="1" applyAlignment="1">
      <alignment horizontal="right" vertical="top" wrapText="1"/>
    </xf>
    <xf numFmtId="166" fontId="26" fillId="5" borderId="1" xfId="7" applyNumberFormat="1" applyFont="1" applyFill="1" applyBorder="1" applyAlignment="1">
      <alignment horizontal="center" vertical="top" wrapText="1"/>
    </xf>
    <xf numFmtId="165" fontId="26" fillId="10" borderId="1" xfId="0" applyNumberFormat="1" applyFont="1" applyFill="1" applyBorder="1" applyAlignment="1">
      <alignment horizontal="left" vertical="top" wrapText="1"/>
    </xf>
    <xf numFmtId="1" fontId="26" fillId="10" borderId="1" xfId="0" applyNumberFormat="1" applyFont="1" applyFill="1" applyBorder="1" applyAlignment="1">
      <alignment vertical="top" wrapText="1"/>
    </xf>
    <xf numFmtId="166" fontId="26" fillId="5" borderId="6" xfId="1" applyNumberFormat="1" applyFont="1" applyFill="1" applyBorder="1" applyAlignment="1">
      <alignment horizontal="center" vertical="top" wrapText="1"/>
    </xf>
    <xf numFmtId="0" fontId="26" fillId="4" borderId="1" xfId="0" applyFont="1" applyFill="1" applyBorder="1" applyAlignment="1">
      <alignment horizontal="right" vertical="top" wrapText="1"/>
    </xf>
    <xf numFmtId="0" fontId="26" fillId="4" borderId="1" xfId="0" applyFont="1" applyFill="1" applyBorder="1" applyAlignment="1">
      <alignment vertical="top" wrapText="1"/>
    </xf>
    <xf numFmtId="166" fontId="26" fillId="5" borderId="1" xfId="1" applyNumberFormat="1" applyFont="1" applyFill="1" applyBorder="1" applyAlignment="1">
      <alignment horizontal="center" vertical="top" wrapText="1"/>
    </xf>
    <xf numFmtId="1" fontId="26" fillId="2" borderId="1" xfId="0" applyNumberFormat="1" applyFont="1" applyFill="1" applyBorder="1" applyAlignment="1">
      <alignment horizontal="left" vertical="top" wrapText="1"/>
    </xf>
    <xf numFmtId="49" fontId="19" fillId="5" borderId="1" xfId="0" applyNumberFormat="1" applyFont="1" applyFill="1" applyBorder="1" applyAlignment="1">
      <alignment horizontal="center" vertical="center" textRotation="90" wrapText="1"/>
    </xf>
    <xf numFmtId="0" fontId="58" fillId="10" borderId="1" xfId="0" applyFont="1" applyFill="1" applyBorder="1" applyAlignment="1">
      <alignment horizontal="left" wrapText="1"/>
    </xf>
    <xf numFmtId="49" fontId="26" fillId="5" borderId="1" xfId="0" applyNumberFormat="1" applyFont="1" applyFill="1" applyBorder="1" applyAlignment="1">
      <alignment horizontal="center" vertical="top" wrapText="1"/>
    </xf>
    <xf numFmtId="166" fontId="26" fillId="5" borderId="1" xfId="0" applyNumberFormat="1" applyFont="1" applyFill="1" applyBorder="1" applyAlignment="1">
      <alignment horizontal="right" vertical="top"/>
    </xf>
    <xf numFmtId="0" fontId="26" fillId="5" borderId="1" xfId="6" applyFont="1" applyFill="1" applyBorder="1" applyAlignment="1">
      <alignment horizontal="left" vertical="top" wrapText="1"/>
    </xf>
    <xf numFmtId="4" fontId="58" fillId="10" borderId="5" xfId="0" applyNumberFormat="1" applyFont="1" applyFill="1" applyBorder="1" applyAlignment="1">
      <alignment horizontal="center" vertical="top" wrapText="1"/>
    </xf>
    <xf numFmtId="166" fontId="70" fillId="15" borderId="4" xfId="0" applyNumberFormat="1" applyFont="1" applyFill="1" applyBorder="1" applyAlignment="1">
      <alignment horizontal="right" vertical="top" wrapText="1"/>
    </xf>
    <xf numFmtId="166" fontId="26" fillId="7" borderId="0" xfId="0" applyNumberFormat="1" applyFont="1" applyFill="1" applyAlignment="1">
      <alignment horizontal="left" vertical="top" wrapText="1"/>
    </xf>
    <xf numFmtId="166" fontId="26" fillId="5" borderId="0" xfId="0" applyNumberFormat="1" applyFont="1" applyFill="1" applyAlignment="1">
      <alignment horizontal="left" vertical="top" wrapText="1"/>
    </xf>
    <xf numFmtId="0" fontId="26" fillId="5" borderId="0" xfId="0" applyFont="1" applyFill="1" applyAlignment="1">
      <alignment vertical="top" wrapText="1"/>
    </xf>
    <xf numFmtId="166" fontId="26" fillId="7" borderId="1" xfId="0" applyNumberFormat="1" applyFont="1" applyFill="1" applyBorder="1" applyAlignment="1">
      <alignment horizontal="right" vertical="top" wrapText="1"/>
    </xf>
    <xf numFmtId="166" fontId="58" fillId="11" borderId="1" xfId="4" applyNumberFormat="1" applyFont="1" applyFill="1" applyBorder="1" applyAlignment="1">
      <alignment vertical="top" wrapText="1"/>
    </xf>
    <xf numFmtId="0" fontId="26" fillId="5" borderId="0" xfId="0" applyFont="1" applyFill="1" applyAlignment="1">
      <alignment horizontal="right" vertical="top" wrapText="1"/>
    </xf>
    <xf numFmtId="166" fontId="26" fillId="5" borderId="1" xfId="4" applyNumberFormat="1" applyFont="1" applyFill="1" applyBorder="1" applyAlignment="1">
      <alignment vertical="top" wrapText="1"/>
    </xf>
    <xf numFmtId="166" fontId="26" fillId="5" borderId="0" xfId="0" applyNumberFormat="1" applyFont="1" applyFill="1" applyAlignment="1">
      <alignment horizontal="right" vertical="top" wrapText="1"/>
    </xf>
    <xf numFmtId="166" fontId="71" fillId="5" borderId="1" xfId="4" applyNumberFormat="1" applyFont="1" applyFill="1" applyBorder="1" applyAlignment="1">
      <alignment vertical="top" wrapText="1"/>
    </xf>
    <xf numFmtId="166" fontId="70" fillId="12" borderId="1" xfId="4" applyNumberFormat="1" applyFont="1" applyFill="1" applyBorder="1" applyAlignment="1">
      <alignment vertical="top" wrapText="1"/>
    </xf>
    <xf numFmtId="4" fontId="26" fillId="5" borderId="1" xfId="4" applyNumberFormat="1" applyFont="1" applyFill="1" applyBorder="1" applyAlignment="1">
      <alignment vertical="top" wrapText="1"/>
    </xf>
    <xf numFmtId="4" fontId="26" fillId="5" borderId="0" xfId="4" applyNumberFormat="1" applyFont="1" applyFill="1" applyAlignment="1">
      <alignment horizontal="center" vertical="top" wrapText="1"/>
    </xf>
    <xf numFmtId="0" fontId="26" fillId="5" borderId="0" xfId="0" applyFont="1" applyFill="1" applyAlignment="1">
      <alignment wrapText="1"/>
    </xf>
    <xf numFmtId="0" fontId="26" fillId="0" borderId="0" xfId="0" applyFont="1" applyAlignment="1">
      <alignment wrapText="1"/>
    </xf>
    <xf numFmtId="0" fontId="26" fillId="0" borderId="0" xfId="0" applyFont="1" applyAlignment="1">
      <alignment horizontal="right" wrapText="1"/>
    </xf>
    <xf numFmtId="0" fontId="26" fillId="5" borderId="0" xfId="0" applyFont="1" applyFill="1" applyAlignment="1">
      <alignment horizontal="center" wrapText="1"/>
    </xf>
    <xf numFmtId="166" fontId="26" fillId="0" borderId="0" xfId="0" applyNumberFormat="1" applyFont="1" applyAlignment="1">
      <alignment horizontal="right" wrapText="1"/>
    </xf>
    <xf numFmtId="0" fontId="26" fillId="0" borderId="0" xfId="0" applyFont="1" applyAlignment="1">
      <alignment horizontal="center" wrapText="1"/>
    </xf>
    <xf numFmtId="166" fontId="26" fillId="19" borderId="1" xfId="1" applyNumberFormat="1" applyFont="1" applyFill="1" applyBorder="1" applyAlignment="1">
      <alignment horizontal="right" vertical="top"/>
    </xf>
    <xf numFmtId="166" fontId="26" fillId="19" borderId="2" xfId="0" applyNumberFormat="1" applyFont="1" applyFill="1" applyBorder="1" applyAlignment="1">
      <alignment horizontal="right" vertical="top" wrapText="1"/>
    </xf>
    <xf numFmtId="166" fontId="26" fillId="19" borderId="4" xfId="0" applyNumberFormat="1" applyFont="1" applyFill="1" applyBorder="1" applyAlignment="1">
      <alignment horizontal="right" vertical="top" wrapText="1"/>
    </xf>
    <xf numFmtId="166" fontId="26" fillId="19" borderId="1" xfId="0" applyNumberFormat="1" applyFont="1" applyFill="1" applyBorder="1" applyAlignment="1">
      <alignment horizontal="right" vertical="top" wrapText="1"/>
    </xf>
    <xf numFmtId="165" fontId="26" fillId="19" borderId="1" xfId="0" applyNumberFormat="1" applyFont="1" applyFill="1" applyBorder="1" applyAlignment="1">
      <alignment horizontal="right" vertical="top" wrapText="1"/>
    </xf>
    <xf numFmtId="165" fontId="26" fillId="19" borderId="1" xfId="7" applyNumberFormat="1" applyFont="1" applyFill="1" applyBorder="1" applyAlignment="1">
      <alignment horizontal="right" vertical="top" wrapText="1"/>
    </xf>
    <xf numFmtId="166" fontId="26" fillId="19" borderId="1" xfId="7" applyNumberFormat="1" applyFont="1" applyFill="1" applyBorder="1" applyAlignment="1">
      <alignment horizontal="right" vertical="top" wrapText="1"/>
    </xf>
    <xf numFmtId="166" fontId="26" fillId="19" borderId="1" xfId="1" applyNumberFormat="1" applyFont="1" applyFill="1" applyBorder="1" applyAlignment="1">
      <alignment horizontal="right" vertical="top" wrapText="1"/>
    </xf>
    <xf numFmtId="166" fontId="26" fillId="19" borderId="1" xfId="2" applyNumberFormat="1" applyFont="1" applyFill="1" applyBorder="1" applyAlignment="1">
      <alignment horizontal="right" vertical="top" wrapText="1"/>
    </xf>
    <xf numFmtId="166" fontId="26" fillId="19" borderId="1" xfId="0" applyNumberFormat="1" applyFont="1" applyFill="1" applyBorder="1" applyAlignment="1">
      <alignment horizontal="right" vertical="top"/>
    </xf>
    <xf numFmtId="166" fontId="26" fillId="19" borderId="1" xfId="4" applyNumberFormat="1" applyFont="1" applyFill="1" applyBorder="1" applyAlignment="1">
      <alignment vertical="top" wrapText="1"/>
    </xf>
    <xf numFmtId="166" fontId="71" fillId="19" borderId="1" xfId="4" applyNumberFormat="1" applyFont="1" applyFill="1" applyBorder="1" applyAlignment="1">
      <alignment vertical="top" wrapText="1"/>
    </xf>
    <xf numFmtId="4" fontId="26" fillId="19" borderId="1" xfId="4" applyNumberFormat="1" applyFont="1" applyFill="1" applyBorder="1" applyAlignment="1">
      <alignment vertical="top" wrapText="1"/>
    </xf>
    <xf numFmtId="49" fontId="26" fillId="19" borderId="1" xfId="0" applyNumberFormat="1" applyFont="1" applyFill="1" applyBorder="1" applyAlignment="1">
      <alignment horizontal="right" vertical="top" wrapText="1"/>
    </xf>
    <xf numFmtId="0" fontId="26" fillId="19" borderId="1" xfId="0" applyFont="1" applyFill="1" applyBorder="1" applyAlignment="1">
      <alignment horizontal="right" vertical="top" wrapText="1"/>
    </xf>
    <xf numFmtId="1" fontId="26" fillId="19" borderId="1" xfId="0" applyNumberFormat="1" applyFont="1" applyFill="1" applyBorder="1" applyAlignment="1">
      <alignment vertical="top" wrapText="1"/>
    </xf>
    <xf numFmtId="1" fontId="26" fillId="19" borderId="1" xfId="0" applyNumberFormat="1" applyFont="1" applyFill="1" applyBorder="1" applyAlignment="1">
      <alignment horizontal="right" vertical="top" wrapText="1"/>
    </xf>
    <xf numFmtId="0" fontId="26" fillId="19" borderId="1" xfId="0" applyFont="1" applyFill="1" applyBorder="1" applyAlignment="1">
      <alignment vertical="top" wrapText="1"/>
    </xf>
    <xf numFmtId="1" fontId="26" fillId="19" borderId="1" xfId="0" applyNumberFormat="1" applyFont="1" applyFill="1" applyBorder="1" applyAlignment="1">
      <alignment horizontal="center" vertical="top" wrapText="1"/>
    </xf>
    <xf numFmtId="0" fontId="26" fillId="19" borderId="1" xfId="0" applyFont="1" applyFill="1" applyBorder="1" applyAlignment="1">
      <alignment horizontal="center" vertical="top" wrapText="1"/>
    </xf>
    <xf numFmtId="49" fontId="19" fillId="19" borderId="1" xfId="0" applyNumberFormat="1" applyFont="1" applyFill="1" applyBorder="1" applyAlignment="1">
      <alignment horizontal="center" vertical="center" wrapText="1"/>
    </xf>
    <xf numFmtId="0" fontId="26" fillId="19" borderId="2" xfId="0" applyFont="1" applyFill="1" applyBorder="1" applyAlignment="1">
      <alignment horizontal="center" vertical="top" wrapText="1"/>
    </xf>
    <xf numFmtId="0" fontId="26" fillId="19" borderId="4" xfId="0" applyFont="1" applyFill="1" applyBorder="1" applyAlignment="1">
      <alignment horizontal="center" vertical="top" wrapText="1"/>
    </xf>
    <xf numFmtId="0" fontId="5" fillId="0" borderId="0" xfId="0" applyFont="1" applyAlignment="1">
      <alignment horizontal="center" vertical="center" wrapText="1"/>
    </xf>
    <xf numFmtId="166" fontId="5" fillId="10" borderId="1" xfId="0" applyNumberFormat="1" applyFont="1" applyFill="1" applyBorder="1" applyAlignment="1">
      <alignment vertical="top" wrapText="1"/>
    </xf>
    <xf numFmtId="0" fontId="5" fillId="10" borderId="1" xfId="0" applyFont="1" applyFill="1" applyBorder="1" applyAlignment="1">
      <alignment vertical="top" wrapText="1"/>
    </xf>
    <xf numFmtId="0" fontId="5" fillId="10" borderId="1" xfId="0" applyFont="1" applyFill="1" applyBorder="1" applyAlignment="1">
      <alignment horizontal="center" vertical="top" wrapText="1"/>
    </xf>
    <xf numFmtId="0" fontId="5" fillId="10" borderId="1" xfId="0" applyFont="1" applyFill="1" applyBorder="1" applyAlignment="1">
      <alignment vertical="center" wrapText="1"/>
    </xf>
    <xf numFmtId="49" fontId="1" fillId="5" borderId="1" xfId="12" applyNumberFormat="1" applyFont="1" applyFill="1" applyBorder="1" applyAlignment="1">
      <alignment horizontal="center" vertical="top" wrapText="1"/>
    </xf>
    <xf numFmtId="49" fontId="1" fillId="0" borderId="1" xfId="0" applyNumberFormat="1" applyFont="1" applyBorder="1" applyAlignment="1">
      <alignment horizontal="center" vertical="top" wrapText="1"/>
    </xf>
    <xf numFmtId="166" fontId="1" fillId="5" borderId="2" xfId="0" applyNumberFormat="1" applyFont="1" applyFill="1" applyBorder="1" applyAlignment="1">
      <alignment horizontal="center" vertical="top" wrapText="1"/>
    </xf>
    <xf numFmtId="0" fontId="1" fillId="0" borderId="1" xfId="0" applyFont="1" applyBorder="1" applyAlignment="1">
      <alignment horizontal="center" vertical="top" wrapText="1"/>
    </xf>
    <xf numFmtId="166" fontId="1" fillId="5" borderId="4" xfId="0" applyNumberFormat="1" applyFont="1" applyFill="1" applyBorder="1" applyAlignment="1">
      <alignment horizontal="center" vertical="top" wrapText="1"/>
    </xf>
    <xf numFmtId="0" fontId="1" fillId="0" borderId="1" xfId="12" applyFont="1" applyBorder="1" applyAlignment="1">
      <alignment horizontal="left" vertical="top" wrapText="1"/>
    </xf>
    <xf numFmtId="49" fontId="1" fillId="0" borderId="1" xfId="12" quotePrefix="1" applyNumberFormat="1" applyFont="1" applyBorder="1" applyAlignment="1">
      <alignment horizontal="center" vertical="top" wrapText="1"/>
    </xf>
    <xf numFmtId="49" fontId="1" fillId="5" borderId="1" xfId="12" quotePrefix="1" applyNumberFormat="1" applyFont="1" applyFill="1" applyBorder="1" applyAlignment="1">
      <alignment horizontal="center" vertical="top" wrapText="1"/>
    </xf>
    <xf numFmtId="0" fontId="1" fillId="0" borderId="1" xfId="12" quotePrefix="1" applyFont="1" applyBorder="1" applyAlignment="1">
      <alignment horizontal="center" vertical="top" wrapText="1"/>
    </xf>
    <xf numFmtId="166" fontId="5" fillId="10" borderId="2" xfId="0" applyNumberFormat="1" applyFont="1" applyFill="1" applyBorder="1" applyAlignment="1">
      <alignment vertical="top" wrapText="1"/>
    </xf>
    <xf numFmtId="166" fontId="5" fillId="10" borderId="2" xfId="0" applyNumberFormat="1" applyFont="1" applyFill="1" applyBorder="1" applyAlignment="1">
      <alignment horizontal="center" vertical="top"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5" borderId="1" xfId="12" applyFont="1" applyFill="1" applyBorder="1" applyAlignment="1">
      <alignment vertical="top" wrapText="1"/>
    </xf>
    <xf numFmtId="0" fontId="1" fillId="5" borderId="1" xfId="12" applyFont="1" applyFill="1" applyBorder="1" applyAlignment="1">
      <alignment horizontal="left" vertical="top" wrapText="1"/>
    </xf>
    <xf numFmtId="0" fontId="1" fillId="5" borderId="1" xfId="12" applyFont="1" applyFill="1" applyBorder="1" applyAlignment="1">
      <alignment horizontal="center" vertical="top" wrapText="1"/>
    </xf>
    <xf numFmtId="166" fontId="72" fillId="5" borderId="1" xfId="0" applyNumberFormat="1" applyFont="1" applyFill="1" applyBorder="1" applyAlignment="1">
      <alignment horizontal="right" vertical="top" wrapText="1"/>
    </xf>
    <xf numFmtId="166" fontId="72" fillId="5" borderId="1" xfId="0" applyNumberFormat="1" applyFont="1" applyFill="1" applyBorder="1" applyAlignment="1">
      <alignment horizontal="center" vertical="top" wrapText="1"/>
    </xf>
    <xf numFmtId="0" fontId="72" fillId="5" borderId="1" xfId="0" applyFont="1" applyFill="1" applyBorder="1" applyAlignment="1">
      <alignment horizontal="left" vertical="top" wrapText="1"/>
    </xf>
    <xf numFmtId="49" fontId="72" fillId="5" borderId="1" xfId="0" quotePrefix="1" applyNumberFormat="1" applyFont="1" applyFill="1" applyBorder="1" applyAlignment="1">
      <alignment horizontal="center" vertical="top" wrapText="1"/>
    </xf>
    <xf numFmtId="16" fontId="1" fillId="5" borderId="1" xfId="12" quotePrefix="1" applyNumberFormat="1" applyFont="1" applyFill="1" applyBorder="1" applyAlignment="1">
      <alignment horizontal="center" vertical="top" wrapText="1"/>
    </xf>
    <xf numFmtId="166" fontId="5" fillId="10" borderId="1" xfId="0" applyNumberFormat="1" applyFont="1" applyFill="1" applyBorder="1" applyAlignment="1">
      <alignment horizontal="center" vertical="top" wrapText="1"/>
    </xf>
    <xf numFmtId="0" fontId="1" fillId="10" borderId="1" xfId="0" applyFont="1" applyFill="1" applyBorder="1" applyAlignment="1">
      <alignment horizontal="center" vertical="top" wrapText="1"/>
    </xf>
    <xf numFmtId="166" fontId="1" fillId="5" borderId="2" xfId="0" applyNumberFormat="1" applyFont="1" applyFill="1" applyBorder="1" applyAlignment="1">
      <alignment horizontal="center" vertical="top"/>
    </xf>
    <xf numFmtId="166" fontId="1" fillId="5" borderId="6" xfId="0" applyNumberFormat="1" applyFont="1" applyFill="1" applyBorder="1" applyAlignment="1">
      <alignment horizontal="center" vertical="top"/>
    </xf>
    <xf numFmtId="166" fontId="1" fillId="5" borderId="4" xfId="0" applyNumberFormat="1" applyFont="1" applyFill="1" applyBorder="1" applyAlignment="1">
      <alignment horizontal="center" vertical="top"/>
    </xf>
    <xf numFmtId="166" fontId="8" fillId="10" borderId="1" xfId="0" applyNumberFormat="1" applyFont="1" applyFill="1" applyBorder="1" applyAlignment="1">
      <alignment horizontal="right" vertical="top" wrapText="1"/>
    </xf>
    <xf numFmtId="166" fontId="8" fillId="10" borderId="4" xfId="0" applyNumberFormat="1" applyFont="1" applyFill="1" applyBorder="1" applyAlignment="1">
      <alignment horizontal="right" vertical="top" wrapText="1"/>
    </xf>
    <xf numFmtId="166" fontId="13" fillId="5" borderId="0" xfId="0" applyNumberFormat="1" applyFont="1" applyFill="1" applyAlignment="1">
      <alignment horizontal="left" vertical="top" wrapText="1"/>
    </xf>
    <xf numFmtId="0" fontId="13" fillId="0" borderId="0" xfId="0" applyFont="1" applyAlignment="1">
      <alignment horizontal="center" vertical="top" wrapText="1"/>
    </xf>
    <xf numFmtId="166" fontId="1" fillId="0" borderId="1" xfId="0" applyNumberFormat="1" applyFont="1" applyBorder="1" applyAlignment="1">
      <alignment horizontal="right" vertical="top" wrapText="1"/>
    </xf>
    <xf numFmtId="166" fontId="1" fillId="2" borderId="0" xfId="0" applyNumberFormat="1" applyFont="1" applyFill="1" applyAlignment="1">
      <alignment vertical="top" wrapText="1"/>
    </xf>
    <xf numFmtId="166" fontId="13" fillId="5" borderId="1" xfId="4" applyNumberFormat="1" applyFont="1" applyFill="1" applyBorder="1" applyAlignment="1">
      <alignment vertical="top" wrapText="1"/>
    </xf>
    <xf numFmtId="166" fontId="4" fillId="12" borderId="1" xfId="4" applyNumberFormat="1" applyFont="1" applyFill="1" applyBorder="1" applyAlignment="1">
      <alignment vertical="top" wrapText="1"/>
    </xf>
    <xf numFmtId="4" fontId="1" fillId="5" borderId="1" xfId="4" applyNumberFormat="1" applyFont="1" applyFill="1" applyBorder="1" applyAlignment="1">
      <alignment vertical="top" wrapText="1"/>
    </xf>
    <xf numFmtId="4" fontId="1" fillId="5" borderId="0" xfId="4" applyNumberFormat="1" applyFont="1" applyFill="1" applyAlignment="1">
      <alignment horizontal="center" vertical="top" wrapText="1"/>
    </xf>
    <xf numFmtId="166" fontId="1" fillId="19" borderId="1" xfId="0" applyNumberFormat="1" applyFont="1" applyFill="1" applyBorder="1" applyAlignment="1">
      <alignment vertical="top"/>
    </xf>
    <xf numFmtId="166" fontId="1" fillId="19" borderId="1" xfId="0" applyNumberFormat="1" applyFont="1" applyFill="1" applyBorder="1" applyAlignment="1">
      <alignment horizontal="right" vertical="top" wrapText="1"/>
    </xf>
    <xf numFmtId="49" fontId="1" fillId="19" borderId="1" xfId="12" applyNumberFormat="1" applyFont="1" applyFill="1" applyBorder="1" applyAlignment="1">
      <alignment horizontal="center" vertical="top" wrapText="1"/>
    </xf>
    <xf numFmtId="49" fontId="1" fillId="19" borderId="1" xfId="0" applyNumberFormat="1" applyFont="1" applyFill="1" applyBorder="1" applyAlignment="1">
      <alignment horizontal="center" vertical="top" wrapText="1"/>
    </xf>
    <xf numFmtId="0" fontId="1" fillId="19" borderId="1" xfId="0" applyFont="1" applyFill="1" applyBorder="1" applyAlignment="1">
      <alignment horizontal="center" vertical="top" wrapText="1"/>
    </xf>
    <xf numFmtId="49" fontId="1" fillId="19" borderId="1" xfId="12" quotePrefix="1" applyNumberFormat="1" applyFont="1" applyFill="1" applyBorder="1" applyAlignment="1">
      <alignment horizontal="center" vertical="top" wrapText="1"/>
    </xf>
    <xf numFmtId="0" fontId="1" fillId="19" borderId="1" xfId="0" applyFont="1" applyFill="1" applyBorder="1" applyAlignment="1">
      <alignment horizontal="right" vertical="center" wrapText="1"/>
    </xf>
    <xf numFmtId="0" fontId="1" fillId="19" borderId="1" xfId="12" applyFont="1" applyFill="1" applyBorder="1" applyAlignment="1">
      <alignment horizontal="center" vertical="top" wrapText="1"/>
    </xf>
    <xf numFmtId="16" fontId="1" fillId="19" borderId="1" xfId="12" quotePrefix="1" applyNumberFormat="1" applyFont="1" applyFill="1" applyBorder="1" applyAlignment="1">
      <alignment horizontal="center" vertical="top" wrapText="1"/>
    </xf>
    <xf numFmtId="166" fontId="1" fillId="19" borderId="1" xfId="0" applyNumberFormat="1" applyFont="1" applyFill="1" applyBorder="1" applyAlignment="1">
      <alignment horizontal="right" vertical="top"/>
    </xf>
    <xf numFmtId="166" fontId="70" fillId="14" borderId="1" xfId="0" applyNumberFormat="1" applyFont="1" applyFill="1" applyBorder="1" applyAlignment="1">
      <alignment horizontal="right" vertical="top" wrapText="1"/>
    </xf>
    <xf numFmtId="166" fontId="26" fillId="16" borderId="0" xfId="0" applyNumberFormat="1" applyFont="1" applyFill="1" applyAlignment="1">
      <alignment horizontal="left" vertical="top" wrapText="1"/>
    </xf>
    <xf numFmtId="166" fontId="26" fillId="0" borderId="0" xfId="0" applyNumberFormat="1" applyFont="1" applyAlignment="1">
      <alignment horizontal="left" vertical="top" wrapText="1"/>
    </xf>
    <xf numFmtId="166" fontId="26" fillId="0" borderId="0" xfId="0" applyNumberFormat="1" applyFont="1" applyAlignment="1">
      <alignment horizontal="center" vertical="top" wrapText="1"/>
    </xf>
    <xf numFmtId="0" fontId="26" fillId="5" borderId="0" xfId="0" applyFont="1" applyFill="1" applyAlignment="1">
      <alignment horizontal="center" vertical="top" wrapText="1"/>
    </xf>
    <xf numFmtId="166" fontId="73" fillId="11" borderId="1" xfId="4" applyNumberFormat="1" applyFont="1" applyFill="1" applyBorder="1" applyAlignment="1">
      <alignment vertical="top" wrapText="1"/>
    </xf>
    <xf numFmtId="0" fontId="26" fillId="5" borderId="0" xfId="0" applyFont="1" applyFill="1" applyAlignment="1">
      <alignment horizontal="left" vertical="top" wrapText="1"/>
    </xf>
    <xf numFmtId="166" fontId="26" fillId="5" borderId="0" xfId="4" applyNumberFormat="1" applyFont="1" applyFill="1" applyAlignment="1">
      <alignment horizontal="center" vertical="top" wrapText="1"/>
    </xf>
    <xf numFmtId="0" fontId="26" fillId="0" borderId="0" xfId="0" applyFont="1" applyAlignment="1">
      <alignment vertical="top" wrapText="1"/>
    </xf>
    <xf numFmtId="0" fontId="26" fillId="0" borderId="0" xfId="0" applyFont="1" applyAlignment="1">
      <alignment horizontal="center" vertical="top" wrapText="1"/>
    </xf>
    <xf numFmtId="0" fontId="26" fillId="0" borderId="0" xfId="0" applyFont="1" applyAlignment="1">
      <alignment horizontal="left" vertical="top" wrapText="1"/>
    </xf>
    <xf numFmtId="166" fontId="26" fillId="19" borderId="1" xfId="0" applyNumberFormat="1" applyFont="1" applyFill="1" applyBorder="1" applyAlignment="1">
      <alignment vertical="top" wrapText="1"/>
    </xf>
    <xf numFmtId="0" fontId="26" fillId="19" borderId="1" xfId="0" applyFont="1" applyFill="1" applyBorder="1" applyAlignment="1">
      <alignment horizontal="center" vertical="center" wrapText="1"/>
    </xf>
    <xf numFmtId="166" fontId="26" fillId="19" borderId="1" xfId="0" applyNumberFormat="1" applyFont="1" applyFill="1" applyBorder="1" applyAlignment="1">
      <alignment vertical="top"/>
    </xf>
    <xf numFmtId="0" fontId="26" fillId="19" borderId="1" xfId="12" applyFont="1" applyFill="1" applyBorder="1" applyAlignment="1">
      <alignment horizontal="center" vertical="top" wrapText="1"/>
    </xf>
    <xf numFmtId="0" fontId="26" fillId="19" borderId="2" xfId="12" applyFont="1" applyFill="1" applyBorder="1" applyAlignment="1">
      <alignment horizontal="center" vertical="top" wrapText="1"/>
    </xf>
    <xf numFmtId="49" fontId="26" fillId="19" borderId="4" xfId="0" applyNumberFormat="1" applyFont="1" applyFill="1" applyBorder="1" applyAlignment="1">
      <alignment horizontal="center" vertical="top" wrapText="1"/>
    </xf>
    <xf numFmtId="166" fontId="27" fillId="10" borderId="1" xfId="0" applyNumberFormat="1" applyFont="1" applyFill="1" applyBorder="1" applyAlignment="1">
      <alignment horizontal="center" vertical="top" wrapText="1"/>
    </xf>
    <xf numFmtId="166" fontId="27" fillId="10" borderId="5" xfId="0" applyNumberFormat="1" applyFont="1" applyFill="1" applyBorder="1" applyAlignment="1">
      <alignment horizontal="center" vertical="top" wrapText="1"/>
    </xf>
    <xf numFmtId="166" fontId="25" fillId="5" borderId="14" xfId="0" applyNumberFormat="1" applyFont="1" applyFill="1" applyBorder="1" applyAlignment="1">
      <alignment horizontal="center" vertical="top" wrapText="1"/>
    </xf>
    <xf numFmtId="0" fontId="25" fillId="5" borderId="0" xfId="0" applyFont="1" applyFill="1" applyAlignment="1">
      <alignment horizontal="left" vertical="top" wrapText="1"/>
    </xf>
    <xf numFmtId="4" fontId="25" fillId="5" borderId="0" xfId="4" applyNumberFormat="1" applyFont="1" applyFill="1" applyAlignment="1">
      <alignment horizontal="center" vertical="top" wrapText="1"/>
    </xf>
    <xf numFmtId="166" fontId="25" fillId="19" borderId="8" xfId="0" applyNumberFormat="1" applyFont="1" applyFill="1" applyBorder="1" applyAlignment="1">
      <alignment horizontal="right" vertical="top" wrapText="1"/>
    </xf>
    <xf numFmtId="166" fontId="25" fillId="19" borderId="5" xfId="0" applyNumberFormat="1" applyFont="1" applyFill="1" applyBorder="1" applyAlignment="1">
      <alignment horizontal="right" vertical="top" wrapText="1"/>
    </xf>
    <xf numFmtId="166" fontId="25" fillId="19" borderId="5" xfId="0" applyNumberFormat="1" applyFont="1" applyFill="1" applyBorder="1" applyAlignment="1">
      <alignment vertical="top" wrapText="1"/>
    </xf>
    <xf numFmtId="0" fontId="74" fillId="0" borderId="0" xfId="0" applyFont="1" applyAlignment="1">
      <alignment horizontal="center" vertical="top" wrapText="1"/>
    </xf>
    <xf numFmtId="0" fontId="74" fillId="0" borderId="0" xfId="0" applyFont="1" applyAlignment="1">
      <alignment vertical="top" wrapText="1"/>
    </xf>
    <xf numFmtId="0" fontId="35" fillId="0" borderId="0" xfId="0" applyFont="1" applyAlignment="1">
      <alignment vertical="top" wrapText="1"/>
    </xf>
    <xf numFmtId="0" fontId="20" fillId="5" borderId="0" xfId="0" applyFont="1" applyFill="1" applyAlignment="1">
      <alignment horizontal="center" vertical="top"/>
    </xf>
    <xf numFmtId="0" fontId="20" fillId="5" borderId="0" xfId="0" applyFont="1" applyFill="1" applyAlignment="1">
      <alignment horizontal="right" vertical="top"/>
    </xf>
    <xf numFmtId="4" fontId="73" fillId="10" borderId="1" xfId="0" applyNumberFormat="1" applyFont="1" applyFill="1" applyBorder="1" applyAlignment="1">
      <alignment vertical="top" wrapText="1"/>
    </xf>
    <xf numFmtId="4" fontId="73" fillId="10" borderId="1" xfId="0" applyNumberFormat="1" applyFont="1" applyFill="1" applyBorder="1" applyAlignment="1">
      <alignment horizontal="right" vertical="top" wrapText="1"/>
    </xf>
    <xf numFmtId="49" fontId="73" fillId="10" borderId="1" xfId="0" applyNumberFormat="1" applyFont="1" applyFill="1" applyBorder="1" applyAlignment="1">
      <alignment vertical="top" wrapText="1"/>
    </xf>
    <xf numFmtId="166" fontId="26" fillId="5" borderId="6" xfId="0" applyNumberFormat="1" applyFont="1" applyFill="1" applyBorder="1" applyAlignment="1">
      <alignment horizontal="right" vertical="top" wrapText="1"/>
    </xf>
    <xf numFmtId="0" fontId="19" fillId="5" borderId="1" xfId="0" applyFont="1" applyFill="1" applyBorder="1" applyAlignment="1">
      <alignment horizontal="right" vertical="top" wrapText="1"/>
    </xf>
    <xf numFmtId="0" fontId="26" fillId="0" borderId="1" xfId="0" applyFont="1" applyBorder="1" applyAlignment="1">
      <alignment horizontal="right" vertical="top" wrapText="1"/>
    </xf>
    <xf numFmtId="0" fontId="26" fillId="5" borderId="1" xfId="0" applyFont="1" applyFill="1" applyBorder="1" applyAlignment="1">
      <alignment vertical="top"/>
    </xf>
    <xf numFmtId="0" fontId="26" fillId="5" borderId="4" xfId="0" applyFont="1" applyFill="1" applyBorder="1" applyAlignment="1">
      <alignment horizontal="right" vertical="top"/>
    </xf>
    <xf numFmtId="0" fontId="26" fillId="0" borderId="1" xfId="0" applyFont="1" applyBorder="1" applyAlignment="1">
      <alignment horizontal="right" vertical="top"/>
    </xf>
    <xf numFmtId="49" fontId="75" fillId="5" borderId="1" xfId="0" applyNumberFormat="1" applyFont="1" applyFill="1" applyBorder="1" applyAlignment="1">
      <alignment horizontal="right" vertical="top" wrapText="1"/>
    </xf>
    <xf numFmtId="166" fontId="26" fillId="5" borderId="14" xfId="0" applyNumberFormat="1" applyFont="1" applyFill="1" applyBorder="1" applyAlignment="1">
      <alignment horizontal="right" vertical="top" wrapText="1"/>
    </xf>
    <xf numFmtId="166" fontId="70" fillId="10" borderId="1" xfId="0" applyNumberFormat="1" applyFont="1" applyFill="1" applyBorder="1" applyAlignment="1">
      <alignment vertical="top" wrapText="1"/>
    </xf>
    <xf numFmtId="166" fontId="19" fillId="2" borderId="0" xfId="0" applyNumberFormat="1" applyFont="1" applyFill="1" applyAlignment="1">
      <alignment horizontal="left" vertical="top" wrapText="1"/>
    </xf>
    <xf numFmtId="166" fontId="26" fillId="0" borderId="0" xfId="0" applyNumberFormat="1" applyFont="1" applyAlignment="1">
      <alignment horizontal="right" vertical="top" wrapText="1"/>
    </xf>
    <xf numFmtId="166" fontId="26" fillId="2" borderId="0" xfId="0" applyNumberFormat="1" applyFont="1" applyFill="1" applyAlignment="1">
      <alignment vertical="top" wrapText="1"/>
    </xf>
    <xf numFmtId="166" fontId="71" fillId="5" borderId="0" xfId="4" applyNumberFormat="1" applyFont="1" applyFill="1" applyAlignment="1">
      <alignment vertical="top" wrapText="1"/>
    </xf>
    <xf numFmtId="4" fontId="26" fillId="5" borderId="0" xfId="4" applyNumberFormat="1" applyFont="1" applyFill="1" applyAlignment="1">
      <alignment horizontal="left" vertical="top" wrapText="1"/>
    </xf>
    <xf numFmtId="0" fontId="19" fillId="2" borderId="0" xfId="0" applyFont="1" applyFill="1"/>
    <xf numFmtId="0" fontId="75" fillId="2" borderId="0" xfId="0" applyFont="1" applyFill="1" applyAlignment="1">
      <alignment horizontal="right"/>
    </xf>
    <xf numFmtId="0" fontId="67" fillId="2" borderId="0" xfId="0" applyFont="1" applyFill="1"/>
    <xf numFmtId="0" fontId="67" fillId="2" borderId="0" xfId="0" applyFont="1" applyFill="1" applyAlignment="1">
      <alignment horizontal="right"/>
    </xf>
    <xf numFmtId="0" fontId="19" fillId="19" borderId="1" xfId="0" applyFont="1" applyFill="1" applyBorder="1" applyAlignment="1">
      <alignment horizontal="right" vertical="top" wrapText="1"/>
    </xf>
    <xf numFmtId="49" fontId="75" fillId="19" borderId="1" xfId="0" applyNumberFormat="1" applyFont="1" applyFill="1" applyBorder="1" applyAlignment="1">
      <alignment horizontal="right" vertical="top" wrapText="1"/>
    </xf>
    <xf numFmtId="166" fontId="26" fillId="19" borderId="5" xfId="0" applyNumberFormat="1" applyFont="1" applyFill="1" applyBorder="1" applyAlignment="1">
      <alignment vertical="top" wrapText="1"/>
    </xf>
    <xf numFmtId="166" fontId="56" fillId="11" borderId="1" xfId="4" applyNumberFormat="1" applyFont="1" applyFill="1" applyBorder="1" applyAlignment="1">
      <alignment vertical="top" wrapText="1"/>
    </xf>
    <xf numFmtId="0" fontId="55" fillId="5" borderId="0" xfId="0" applyFont="1" applyFill="1" applyAlignment="1">
      <alignment horizontal="right" vertical="top" wrapText="1"/>
    </xf>
    <xf numFmtId="166" fontId="55" fillId="5" borderId="0" xfId="0" applyNumberFormat="1" applyFont="1" applyFill="1" applyAlignment="1">
      <alignment horizontal="right" vertical="top" wrapText="1"/>
    </xf>
    <xf numFmtId="166" fontId="56" fillId="12" borderId="1" xfId="4" applyNumberFormat="1" applyFont="1" applyFill="1" applyBorder="1" applyAlignment="1">
      <alignment vertical="top" wrapText="1"/>
    </xf>
    <xf numFmtId="166" fontId="25" fillId="19" borderId="1" xfId="0" applyNumberFormat="1" applyFont="1" applyFill="1" applyBorder="1" applyAlignment="1">
      <alignment vertical="top"/>
    </xf>
    <xf numFmtId="0" fontId="27" fillId="0" borderId="0" xfId="0" applyFont="1" applyAlignment="1">
      <alignment horizontal="center" vertical="center"/>
    </xf>
    <xf numFmtId="4" fontId="27" fillId="10" borderId="1" xfId="0" applyNumberFormat="1" applyFont="1" applyFill="1" applyBorder="1" applyAlignment="1">
      <alignment horizontal="center" vertical="center" wrapText="1"/>
    </xf>
    <xf numFmtId="166" fontId="25" fillId="5" borderId="2" xfId="0" applyNumberFormat="1" applyFont="1" applyFill="1" applyBorder="1" applyAlignment="1">
      <alignment horizontal="center" vertical="center" wrapText="1"/>
    </xf>
    <xf numFmtId="166" fontId="25" fillId="5" borderId="4" xfId="0" applyNumberFormat="1" applyFont="1" applyFill="1" applyBorder="1" applyAlignment="1">
      <alignment horizontal="center" vertical="center" wrapText="1"/>
    </xf>
    <xf numFmtId="166" fontId="25" fillId="5" borderId="1" xfId="0" applyNumberFormat="1" applyFont="1" applyFill="1" applyBorder="1" applyAlignment="1">
      <alignment horizontal="center" vertical="center" wrapText="1"/>
    </xf>
    <xf numFmtId="166" fontId="25" fillId="5" borderId="1" xfId="0" applyNumberFormat="1" applyFont="1" applyFill="1" applyBorder="1" applyAlignment="1">
      <alignment horizontal="center" vertical="center"/>
    </xf>
    <xf numFmtId="0" fontId="25" fillId="0" borderId="1" xfId="0" applyFont="1" applyBorder="1" applyAlignment="1">
      <alignment horizontal="center" vertical="center"/>
    </xf>
    <xf numFmtId="166" fontId="25" fillId="5" borderId="0" xfId="0" applyNumberFormat="1" applyFont="1" applyFill="1" applyAlignment="1">
      <alignment horizontal="center" vertical="center" wrapText="1"/>
    </xf>
    <xf numFmtId="4" fontId="25" fillId="5" borderId="0" xfId="4" applyNumberFormat="1" applyFont="1" applyFill="1" applyAlignment="1">
      <alignment horizontal="center" vertical="center" wrapText="1"/>
    </xf>
    <xf numFmtId="0" fontId="25" fillId="5" borderId="0" xfId="0" applyFont="1" applyFill="1" applyAlignment="1">
      <alignment horizontal="center" vertical="center"/>
    </xf>
    <xf numFmtId="0" fontId="25" fillId="0" borderId="0" xfId="0" applyFont="1" applyAlignment="1">
      <alignment horizontal="center" vertical="center"/>
    </xf>
    <xf numFmtId="0" fontId="9" fillId="10" borderId="1" xfId="4" applyFont="1" applyFill="1" applyBorder="1" applyAlignment="1">
      <alignment horizontal="center" vertical="top" wrapText="1"/>
    </xf>
    <xf numFmtId="0" fontId="14" fillId="0" borderId="1" xfId="0" applyFont="1" applyBorder="1" applyAlignment="1">
      <alignment horizontal="center" vertical="center" wrapText="1"/>
    </xf>
    <xf numFmtId="0" fontId="14" fillId="0" borderId="4" xfId="4" applyFont="1" applyBorder="1" applyAlignment="1">
      <alignment horizontal="center" vertical="top" wrapText="1"/>
    </xf>
    <xf numFmtId="49" fontId="14" fillId="5" borderId="2" xfId="4" applyNumberFormat="1" applyFont="1" applyFill="1" applyBorder="1" applyAlignment="1">
      <alignment horizontal="center" vertical="top" wrapText="1"/>
    </xf>
    <xf numFmtId="49" fontId="14" fillId="5" borderId="1" xfId="4" applyNumberFormat="1" applyFont="1" applyFill="1" applyBorder="1" applyAlignment="1">
      <alignment horizontal="center" vertical="top" wrapText="1"/>
    </xf>
    <xf numFmtId="0" fontId="22" fillId="5" borderId="1" xfId="4" applyFont="1" applyFill="1" applyBorder="1" applyAlignment="1">
      <alignment horizontal="center" vertical="top" wrapText="1"/>
    </xf>
    <xf numFmtId="0" fontId="21" fillId="0" borderId="0" xfId="4" applyFont="1" applyAlignment="1">
      <alignment horizontal="center" vertical="top" wrapText="1"/>
    </xf>
    <xf numFmtId="0" fontId="14" fillId="0" borderId="0" xfId="4" applyFont="1" applyAlignment="1">
      <alignment horizontal="center" vertical="top" wrapText="1"/>
    </xf>
    <xf numFmtId="0" fontId="38" fillId="5" borderId="0" xfId="0" applyFont="1" applyFill="1" applyAlignment="1">
      <alignment horizontal="center" vertical="top" wrapText="1"/>
    </xf>
    <xf numFmtId="166" fontId="34" fillId="2" borderId="0" xfId="0" applyNumberFormat="1" applyFont="1" applyFill="1" applyAlignment="1">
      <alignment horizontal="center" vertical="top" wrapText="1"/>
    </xf>
    <xf numFmtId="0" fontId="50" fillId="5" borderId="0" xfId="0" applyFont="1" applyFill="1" applyAlignment="1">
      <alignment horizontal="center" vertical="top" wrapText="1"/>
    </xf>
    <xf numFmtId="166" fontId="50" fillId="2" borderId="0" xfId="0" applyNumberFormat="1" applyFont="1" applyFill="1" applyAlignment="1">
      <alignment horizontal="center" vertical="top" wrapText="1"/>
    </xf>
    <xf numFmtId="0" fontId="14" fillId="0" borderId="0" xfId="0" applyFont="1" applyAlignment="1">
      <alignment horizontal="center" wrapText="1"/>
    </xf>
    <xf numFmtId="0" fontId="11" fillId="0" borderId="0" xfId="0" applyFont="1" applyAlignment="1">
      <alignment horizontal="center" wrapText="1"/>
    </xf>
    <xf numFmtId="0" fontId="28" fillId="0" borderId="0" xfId="4" applyFont="1" applyAlignment="1">
      <alignment horizontal="center" vertical="top" wrapText="1"/>
    </xf>
    <xf numFmtId="0" fontId="25" fillId="0" borderId="0" xfId="4" applyFont="1" applyAlignment="1">
      <alignment vertical="top" wrapText="1"/>
    </xf>
    <xf numFmtId="166" fontId="27" fillId="10" borderId="1" xfId="4" applyNumberFormat="1" applyFont="1" applyFill="1" applyBorder="1" applyAlignment="1">
      <alignment vertical="top" wrapText="1"/>
    </xf>
    <xf numFmtId="0" fontId="27" fillId="10" borderId="1" xfId="4" applyFont="1" applyFill="1" applyBorder="1" applyAlignment="1">
      <alignment vertical="top" wrapText="1"/>
    </xf>
    <xf numFmtId="0" fontId="27" fillId="10" borderId="1" xfId="4" applyFont="1" applyFill="1" applyBorder="1" applyAlignment="1">
      <alignment horizontal="center" vertical="top" wrapText="1"/>
    </xf>
    <xf numFmtId="166" fontId="25" fillId="0" borderId="6" xfId="4" applyNumberFormat="1" applyFont="1" applyBorder="1" applyAlignment="1">
      <alignment horizontal="right" vertical="top" wrapText="1"/>
    </xf>
    <xf numFmtId="166" fontId="25" fillId="0" borderId="6" xfId="4" applyNumberFormat="1" applyFont="1" applyBorder="1" applyAlignment="1">
      <alignment vertical="top" wrapText="1"/>
    </xf>
    <xf numFmtId="0" fontId="25" fillId="0" borderId="1" xfId="4" applyFont="1" applyBorder="1" applyAlignment="1">
      <alignment vertical="top" wrapText="1"/>
    </xf>
    <xf numFmtId="0" fontId="25" fillId="0" borderId="1" xfId="0" applyFont="1" applyBorder="1" applyAlignment="1">
      <alignment horizontal="center" vertical="center" wrapText="1"/>
    </xf>
    <xf numFmtId="0" fontId="25" fillId="19" borderId="1" xfId="0" applyFont="1" applyFill="1" applyBorder="1" applyAlignment="1">
      <alignment horizontal="center" vertical="center" wrapText="1"/>
    </xf>
    <xf numFmtId="166" fontId="25" fillId="0" borderId="4" xfId="4" applyNumberFormat="1" applyFont="1" applyBorder="1" applyAlignment="1">
      <alignment horizontal="right" vertical="top" wrapText="1"/>
    </xf>
    <xf numFmtId="166" fontId="25" fillId="0" borderId="4" xfId="4" applyNumberFormat="1" applyFont="1" applyBorder="1" applyAlignment="1">
      <alignment vertical="top" wrapText="1"/>
    </xf>
    <xf numFmtId="166" fontId="25" fillId="0" borderId="1" xfId="4" applyNumberFormat="1" applyFont="1" applyBorder="1" applyAlignment="1">
      <alignment vertical="top" wrapText="1"/>
    </xf>
    <xf numFmtId="0" fontId="25" fillId="0" borderId="4" xfId="4" applyFont="1" applyBorder="1" applyAlignment="1">
      <alignment horizontal="center" vertical="top" wrapText="1"/>
    </xf>
    <xf numFmtId="0" fontId="25" fillId="19" borderId="4" xfId="4" applyFont="1" applyFill="1" applyBorder="1" applyAlignment="1">
      <alignment horizontal="center" vertical="top" wrapText="1"/>
    </xf>
    <xf numFmtId="166" fontId="25" fillId="0" borderId="1" xfId="4" applyNumberFormat="1" applyFont="1" applyBorder="1" applyAlignment="1">
      <alignment horizontal="right" vertical="top" wrapText="1"/>
    </xf>
    <xf numFmtId="166" fontId="25" fillId="19" borderId="1" xfId="4" applyNumberFormat="1" applyFont="1" applyFill="1" applyBorder="1" applyAlignment="1">
      <alignment horizontal="right" vertical="top" wrapText="1"/>
    </xf>
    <xf numFmtId="0" fontId="25" fillId="0" borderId="1" xfId="4" applyFont="1" applyBorder="1" applyAlignment="1">
      <alignment horizontal="center" vertical="top" wrapText="1"/>
    </xf>
    <xf numFmtId="0" fontId="25" fillId="19" borderId="1" xfId="4" applyFont="1" applyFill="1" applyBorder="1" applyAlignment="1">
      <alignment horizontal="center" vertical="top" wrapText="1"/>
    </xf>
    <xf numFmtId="166" fontId="25" fillId="5" borderId="1" xfId="4" applyNumberFormat="1" applyFont="1" applyFill="1" applyBorder="1" applyAlignment="1">
      <alignment horizontal="right" vertical="top" wrapText="1"/>
    </xf>
    <xf numFmtId="166" fontId="25" fillId="5" borderId="2" xfId="4" applyNumberFormat="1" applyFont="1" applyFill="1" applyBorder="1" applyAlignment="1">
      <alignment horizontal="right" vertical="top" wrapText="1"/>
    </xf>
    <xf numFmtId="0" fontId="25" fillId="5" borderId="2" xfId="4" applyFont="1" applyFill="1" applyBorder="1" applyAlignment="1">
      <alignment horizontal="left" vertical="top" wrapText="1"/>
    </xf>
    <xf numFmtId="49" fontId="25" fillId="5" borderId="2" xfId="4" applyNumberFormat="1" applyFont="1" applyFill="1" applyBorder="1" applyAlignment="1">
      <alignment horizontal="center" vertical="top" wrapText="1"/>
    </xf>
    <xf numFmtId="49" fontId="25" fillId="19" borderId="2" xfId="4" applyNumberFormat="1" applyFont="1" applyFill="1" applyBorder="1" applyAlignment="1">
      <alignment horizontal="center" vertical="top" wrapText="1"/>
    </xf>
    <xf numFmtId="166" fontId="25" fillId="5" borderId="6" xfId="4" applyNumberFormat="1" applyFont="1" applyFill="1" applyBorder="1" applyAlignment="1">
      <alignment horizontal="right" vertical="top" wrapText="1"/>
    </xf>
    <xf numFmtId="166" fontId="25" fillId="5" borderId="4" xfId="4" applyNumberFormat="1" applyFont="1" applyFill="1" applyBorder="1" applyAlignment="1">
      <alignment horizontal="right" vertical="top" wrapText="1"/>
    </xf>
    <xf numFmtId="0" fontId="25" fillId="5" borderId="4" xfId="4" applyFont="1" applyFill="1" applyBorder="1" applyAlignment="1">
      <alignment horizontal="left" vertical="top" wrapText="1"/>
    </xf>
    <xf numFmtId="0" fontId="25" fillId="5" borderId="4" xfId="4" applyFont="1" applyFill="1" applyBorder="1" applyAlignment="1">
      <alignment horizontal="center" vertical="top" wrapText="1"/>
    </xf>
    <xf numFmtId="0" fontId="25" fillId="5" borderId="1" xfId="4" applyFont="1" applyFill="1" applyBorder="1" applyAlignment="1">
      <alignment horizontal="center" vertical="top" wrapText="1"/>
    </xf>
    <xf numFmtId="49" fontId="25" fillId="5" borderId="1" xfId="4" applyNumberFormat="1" applyFont="1" applyFill="1" applyBorder="1" applyAlignment="1">
      <alignment horizontal="center" vertical="top" wrapText="1"/>
    </xf>
    <xf numFmtId="49" fontId="25" fillId="19" borderId="1" xfId="4" applyNumberFormat="1" applyFont="1" applyFill="1" applyBorder="1" applyAlignment="1">
      <alignment horizontal="center" vertical="top" wrapText="1"/>
    </xf>
    <xf numFmtId="166" fontId="28" fillId="10" borderId="1" xfId="4" applyNumberFormat="1" applyFont="1" applyFill="1" applyBorder="1" applyAlignment="1">
      <alignment vertical="top" wrapText="1"/>
    </xf>
    <xf numFmtId="166" fontId="25" fillId="5" borderId="0" xfId="4" applyNumberFormat="1" applyFont="1" applyFill="1" applyAlignment="1">
      <alignment horizontal="left" vertical="top" wrapText="1"/>
    </xf>
    <xf numFmtId="166" fontId="25" fillId="0" borderId="0" xfId="4" applyNumberFormat="1" applyFont="1" applyAlignment="1">
      <alignment horizontal="left" vertical="top" wrapText="1"/>
    </xf>
    <xf numFmtId="0" fontId="76" fillId="0" borderId="0" xfId="4" applyFont="1" applyAlignment="1">
      <alignment horizontal="center" vertical="top" wrapText="1"/>
    </xf>
    <xf numFmtId="0" fontId="25" fillId="0" borderId="0" xfId="4" applyFont="1" applyAlignment="1">
      <alignment horizontal="center" vertical="top" wrapText="1"/>
    </xf>
    <xf numFmtId="0" fontId="55" fillId="5" borderId="0" xfId="0" applyFont="1" applyFill="1" applyAlignment="1">
      <alignment horizontal="center" vertical="top" wrapText="1"/>
    </xf>
    <xf numFmtId="166" fontId="74" fillId="5" borderId="1" xfId="4" applyNumberFormat="1" applyFont="1" applyFill="1" applyBorder="1" applyAlignment="1">
      <alignment vertical="top" wrapText="1"/>
    </xf>
    <xf numFmtId="166" fontId="74" fillId="5" borderId="0" xfId="4" applyNumberFormat="1" applyFont="1" applyFill="1" applyAlignment="1">
      <alignment vertical="top" wrapText="1"/>
    </xf>
    <xf numFmtId="166" fontId="74" fillId="5" borderId="0" xfId="0" applyNumberFormat="1" applyFont="1" applyFill="1" applyAlignment="1">
      <alignment horizontal="right" vertical="top" wrapText="1"/>
    </xf>
    <xf numFmtId="0" fontId="74" fillId="5" borderId="0" xfId="0" applyFont="1" applyFill="1" applyAlignment="1">
      <alignment horizontal="center" vertical="top" wrapText="1"/>
    </xf>
    <xf numFmtId="0" fontId="25" fillId="5" borderId="0" xfId="0" applyFont="1" applyFill="1" applyAlignment="1">
      <alignment wrapText="1"/>
    </xf>
    <xf numFmtId="0" fontId="25" fillId="0" borderId="0" xfId="0" applyFont="1" applyAlignment="1">
      <alignment horizontal="center" wrapText="1"/>
    </xf>
    <xf numFmtId="166" fontId="25" fillId="0" borderId="0" xfId="0" applyNumberFormat="1" applyFont="1"/>
    <xf numFmtId="0" fontId="39" fillId="0" borderId="0" xfId="0" applyFont="1" applyAlignment="1">
      <alignment wrapText="1"/>
    </xf>
    <xf numFmtId="0" fontId="39" fillId="0" borderId="0" xfId="0" applyFont="1" applyAlignment="1">
      <alignment horizontal="center" wrapText="1"/>
    </xf>
    <xf numFmtId="166" fontId="74" fillId="19" borderId="1" xfId="4" applyNumberFormat="1" applyFont="1" applyFill="1" applyBorder="1" applyAlignment="1">
      <alignment vertical="top" wrapText="1"/>
    </xf>
    <xf numFmtId="0" fontId="25" fillId="0" borderId="0" xfId="0" applyFont="1" applyAlignment="1">
      <alignment wrapText="1"/>
    </xf>
    <xf numFmtId="0" fontId="27" fillId="10" borderId="1" xfId="0" applyFont="1" applyFill="1" applyBorder="1" applyAlignment="1">
      <alignment wrapText="1"/>
    </xf>
    <xf numFmtId="0" fontId="25" fillId="10" borderId="1" xfId="0" applyFont="1" applyFill="1" applyBorder="1" applyAlignment="1">
      <alignment wrapText="1"/>
    </xf>
    <xf numFmtId="0" fontId="25" fillId="10" borderId="1" xfId="0" applyFont="1" applyFill="1" applyBorder="1" applyAlignment="1">
      <alignment vertical="top" wrapText="1"/>
    </xf>
    <xf numFmtId="166" fontId="56" fillId="11" borderId="4" xfId="4" applyNumberFormat="1" applyFont="1" applyFill="1" applyBorder="1" applyAlignment="1">
      <alignment vertical="top" wrapText="1"/>
    </xf>
    <xf numFmtId="166" fontId="55" fillId="2" borderId="0" xfId="0" applyNumberFormat="1" applyFont="1" applyFill="1" applyAlignment="1">
      <alignment vertical="top" wrapText="1"/>
    </xf>
    <xf numFmtId="166" fontId="55" fillId="5" borderId="0" xfId="4" applyNumberFormat="1" applyFont="1" applyFill="1" applyAlignment="1">
      <alignment horizontal="center" vertical="top" wrapText="1"/>
    </xf>
    <xf numFmtId="166" fontId="74" fillId="5" borderId="0" xfId="4" applyNumberFormat="1" applyFont="1" applyFill="1" applyAlignment="1">
      <alignment horizontal="center" vertical="top" wrapText="1"/>
    </xf>
    <xf numFmtId="166" fontId="25" fillId="5" borderId="0" xfId="0" applyNumberFormat="1" applyFont="1" applyFill="1" applyAlignment="1">
      <alignment wrapText="1"/>
    </xf>
    <xf numFmtId="0" fontId="25" fillId="5" borderId="0" xfId="0" applyFont="1" applyFill="1" applyAlignment="1">
      <alignment horizontal="center" wrapText="1"/>
    </xf>
    <xf numFmtId="0" fontId="58" fillId="5" borderId="0" xfId="6" applyFont="1" applyFill="1" applyAlignment="1">
      <alignment horizontal="center"/>
    </xf>
    <xf numFmtId="166" fontId="73" fillId="10" borderId="1" xfId="6" applyNumberFormat="1" applyFont="1" applyFill="1" applyBorder="1" applyAlignment="1">
      <alignment vertical="top" wrapText="1"/>
    </xf>
    <xf numFmtId="166" fontId="73" fillId="10" borderId="1" xfId="6" applyNumberFormat="1" applyFont="1" applyFill="1" applyBorder="1" applyAlignment="1">
      <alignment horizontal="center" vertical="top" wrapText="1"/>
    </xf>
    <xf numFmtId="0" fontId="73" fillId="10" borderId="1" xfId="6" applyFont="1" applyFill="1" applyBorder="1" applyAlignment="1">
      <alignment vertical="top" wrapText="1"/>
    </xf>
    <xf numFmtId="0" fontId="19" fillId="5" borderId="1" xfId="6" applyFont="1" applyFill="1" applyBorder="1" applyAlignment="1">
      <alignment horizontal="center" vertical="top" wrapText="1"/>
    </xf>
    <xf numFmtId="0" fontId="26" fillId="5" borderId="1" xfId="6" applyFont="1" applyFill="1" applyBorder="1" applyAlignment="1">
      <alignment vertical="top" wrapText="1"/>
    </xf>
    <xf numFmtId="0" fontId="26" fillId="5" borderId="2" xfId="6" applyFont="1" applyFill="1" applyBorder="1" applyAlignment="1">
      <alignment horizontal="left" vertical="top" wrapText="1"/>
    </xf>
    <xf numFmtId="3" fontId="26" fillId="5" borderId="4" xfId="6" applyNumberFormat="1" applyFont="1" applyFill="1" applyBorder="1" applyAlignment="1">
      <alignment horizontal="left" vertical="top" wrapText="1"/>
    </xf>
    <xf numFmtId="3" fontId="26" fillId="0" borderId="4" xfId="6" applyNumberFormat="1" applyFont="1" applyBorder="1" applyAlignment="1">
      <alignment horizontal="left" vertical="top" wrapText="1"/>
    </xf>
    <xf numFmtId="0" fontId="26" fillId="0" borderId="1" xfId="6" applyFont="1" applyBorder="1" applyAlignment="1">
      <alignment horizontal="left" vertical="top" wrapText="1"/>
    </xf>
    <xf numFmtId="166" fontId="26" fillId="5" borderId="1" xfId="6" applyNumberFormat="1" applyFont="1" applyFill="1" applyBorder="1" applyAlignment="1">
      <alignment vertical="top" wrapText="1"/>
    </xf>
    <xf numFmtId="166" fontId="26" fillId="5" borderId="1" xfId="4" applyNumberFormat="1" applyFont="1" applyFill="1" applyBorder="1" applyAlignment="1">
      <alignment horizontal="right" vertical="top" wrapText="1"/>
    </xf>
    <xf numFmtId="166" fontId="26" fillId="0" borderId="1" xfId="4" applyNumberFormat="1" applyFont="1" applyBorder="1" applyAlignment="1">
      <alignment horizontal="right" vertical="top" wrapText="1"/>
    </xf>
    <xf numFmtId="0" fontId="26" fillId="0" borderId="2" xfId="6" applyFont="1" applyBorder="1" applyAlignment="1">
      <alignment horizontal="center" vertical="top" wrapText="1"/>
    </xf>
    <xf numFmtId="49" fontId="26" fillId="5" borderId="1" xfId="6" applyNumberFormat="1" applyFont="1" applyFill="1" applyBorder="1" applyAlignment="1">
      <alignment horizontal="center" vertical="top" wrapText="1"/>
    </xf>
    <xf numFmtId="0" fontId="26" fillId="0" borderId="0" xfId="0" applyFont="1" applyAlignment="1">
      <alignment horizontal="center"/>
    </xf>
    <xf numFmtId="166" fontId="26" fillId="5" borderId="1" xfId="6" applyNumberFormat="1" applyFont="1" applyFill="1" applyBorder="1" applyAlignment="1">
      <alignment horizontal="right" vertical="top" wrapText="1"/>
    </xf>
    <xf numFmtId="166" fontId="26" fillId="5" borderId="4" xfId="6" applyNumberFormat="1" applyFont="1" applyFill="1" applyBorder="1" applyAlignment="1">
      <alignment horizontal="center" vertical="top" wrapText="1"/>
    </xf>
    <xf numFmtId="166" fontId="26" fillId="5" borderId="1" xfId="6" applyNumberFormat="1" applyFont="1" applyFill="1" applyBorder="1" applyAlignment="1">
      <alignment horizontal="center" vertical="top" wrapText="1"/>
    </xf>
    <xf numFmtId="166" fontId="70" fillId="10" borderId="1" xfId="6" applyNumberFormat="1" applyFont="1" applyFill="1" applyBorder="1" applyAlignment="1">
      <alignment vertical="top" wrapText="1"/>
    </xf>
    <xf numFmtId="166" fontId="26" fillId="5" borderId="0" xfId="6" applyNumberFormat="1" applyFont="1" applyFill="1" applyAlignment="1">
      <alignment horizontal="left" vertical="top" wrapText="1"/>
    </xf>
    <xf numFmtId="0" fontId="71" fillId="5" borderId="0" xfId="0" applyFont="1" applyFill="1" applyAlignment="1">
      <alignment horizontal="right" vertical="top" wrapText="1"/>
    </xf>
    <xf numFmtId="166" fontId="71" fillId="5" borderId="0" xfId="0" applyNumberFormat="1" applyFont="1" applyFill="1" applyAlignment="1">
      <alignment horizontal="right" vertical="top" wrapText="1"/>
    </xf>
    <xf numFmtId="166" fontId="71" fillId="5" borderId="0" xfId="0" applyNumberFormat="1" applyFont="1" applyFill="1" applyAlignment="1">
      <alignment horizontal="left" vertical="top" wrapText="1"/>
    </xf>
    <xf numFmtId="166" fontId="73" fillId="12" borderId="1" xfId="4" applyNumberFormat="1" applyFont="1" applyFill="1" applyBorder="1" applyAlignment="1">
      <alignment vertical="top" wrapText="1"/>
    </xf>
    <xf numFmtId="166" fontId="71" fillId="5" borderId="0" xfId="4" applyNumberFormat="1" applyFont="1" applyFill="1" applyAlignment="1">
      <alignment horizontal="center" vertical="top" wrapText="1"/>
    </xf>
    <xf numFmtId="166" fontId="77" fillId="5" borderId="1" xfId="4" applyNumberFormat="1" applyFont="1" applyFill="1" applyBorder="1" applyAlignment="1">
      <alignment vertical="top" wrapText="1"/>
    </xf>
    <xf numFmtId="166" fontId="77" fillId="5" borderId="0" xfId="4" applyNumberFormat="1" applyFont="1" applyFill="1" applyAlignment="1">
      <alignment horizontal="center" vertical="top" wrapText="1"/>
    </xf>
    <xf numFmtId="0" fontId="67" fillId="5" borderId="0" xfId="0" applyFont="1" applyFill="1" applyAlignment="1">
      <alignment horizontal="left"/>
    </xf>
    <xf numFmtId="0" fontId="67" fillId="2" borderId="0" xfId="0" applyFont="1" applyFill="1" applyAlignment="1">
      <alignment horizontal="center"/>
    </xf>
    <xf numFmtId="0" fontId="67" fillId="0" borderId="0" xfId="0" applyFont="1" applyAlignment="1">
      <alignment horizontal="left"/>
    </xf>
    <xf numFmtId="166" fontId="26" fillId="19" borderId="1" xfId="6" applyNumberFormat="1" applyFont="1" applyFill="1" applyBorder="1" applyAlignment="1">
      <alignment vertical="top" wrapText="1"/>
    </xf>
    <xf numFmtId="166" fontId="26" fillId="19" borderId="1" xfId="4" applyNumberFormat="1" applyFont="1" applyFill="1" applyBorder="1" applyAlignment="1">
      <alignment horizontal="right" vertical="top" wrapText="1"/>
    </xf>
    <xf numFmtId="166" fontId="26" fillId="19" borderId="4" xfId="0" applyNumberFormat="1" applyFont="1" applyFill="1" applyBorder="1" applyAlignment="1">
      <alignment horizontal="right" vertical="top"/>
    </xf>
    <xf numFmtId="0" fontId="19" fillId="19" borderId="1" xfId="6" applyFont="1" applyFill="1" applyBorder="1" applyAlignment="1">
      <alignment horizontal="center" vertical="top" wrapText="1"/>
    </xf>
    <xf numFmtId="0" fontId="26" fillId="19" borderId="2" xfId="6" applyFont="1" applyFill="1" applyBorder="1" applyAlignment="1">
      <alignment horizontal="center" vertical="top" wrapText="1"/>
    </xf>
    <xf numFmtId="49" fontId="26" fillId="19" borderId="1" xfId="6" applyNumberFormat="1" applyFont="1" applyFill="1" applyBorder="1" applyAlignment="1">
      <alignment horizontal="center" vertical="top" wrapText="1"/>
    </xf>
    <xf numFmtId="166" fontId="26" fillId="19" borderId="1" xfId="6" applyNumberFormat="1" applyFont="1" applyFill="1" applyBorder="1" applyAlignment="1">
      <alignment horizontal="right" vertical="top" wrapText="1"/>
    </xf>
    <xf numFmtId="166" fontId="77" fillId="19" borderId="1" xfId="4" applyNumberFormat="1" applyFont="1" applyFill="1" applyBorder="1" applyAlignment="1">
      <alignment vertical="top" wrapText="1"/>
    </xf>
    <xf numFmtId="0" fontId="73" fillId="10" borderId="1" xfId="6" applyFont="1" applyFill="1" applyBorder="1" applyAlignment="1">
      <alignment horizontal="center" vertical="top" wrapText="1"/>
    </xf>
    <xf numFmtId="0" fontId="26" fillId="5" borderId="1" xfId="6" applyFont="1" applyFill="1" applyBorder="1" applyAlignment="1">
      <alignment horizontal="center" vertical="top" wrapText="1"/>
    </xf>
    <xf numFmtId="0" fontId="26" fillId="19" borderId="1" xfId="6" applyFont="1" applyFill="1" applyBorder="1" applyAlignment="1">
      <alignment horizontal="center" vertical="top" wrapText="1"/>
    </xf>
    <xf numFmtId="0" fontId="26" fillId="5" borderId="2" xfId="6" applyFont="1" applyFill="1" applyBorder="1" applyAlignment="1">
      <alignment horizontal="center" vertical="top" wrapText="1"/>
    </xf>
    <xf numFmtId="0" fontId="75" fillId="5" borderId="4" xfId="6" applyFont="1" applyFill="1" applyBorder="1" applyAlignment="1">
      <alignment horizontal="center" vertical="top" wrapText="1"/>
    </xf>
    <xf numFmtId="0" fontId="75" fillId="19" borderId="4" xfId="6" applyFont="1" applyFill="1" applyBorder="1" applyAlignment="1">
      <alignment horizontal="center" vertical="top" wrapText="1"/>
    </xf>
    <xf numFmtId="0" fontId="26" fillId="5" borderId="4" xfId="6" applyFont="1" applyFill="1" applyBorder="1" applyAlignment="1">
      <alignment horizontal="center" vertical="top" wrapText="1"/>
    </xf>
    <xf numFmtId="0" fontId="26" fillId="19" borderId="4" xfId="6" applyFont="1" applyFill="1" applyBorder="1" applyAlignment="1">
      <alignment horizontal="center" vertical="top" wrapText="1"/>
    </xf>
    <xf numFmtId="0" fontId="26" fillId="0" borderId="4" xfId="6" applyFont="1" applyBorder="1" applyAlignment="1">
      <alignment horizontal="center" vertical="top" wrapText="1"/>
    </xf>
    <xf numFmtId="0" fontId="73" fillId="10" borderId="1" xfId="6" applyFont="1" applyFill="1" applyBorder="1" applyAlignment="1">
      <alignment horizontal="center" wrapText="1"/>
    </xf>
    <xf numFmtId="0" fontId="26" fillId="0" borderId="1" xfId="6" applyFont="1" applyBorder="1" applyAlignment="1">
      <alignment horizontal="center" vertical="top" wrapText="1"/>
    </xf>
    <xf numFmtId="0" fontId="26" fillId="0" borderId="0" xfId="6" applyFont="1" applyAlignment="1">
      <alignment horizontal="center" vertical="top" wrapText="1"/>
    </xf>
    <xf numFmtId="0" fontId="71" fillId="5" borderId="0" xfId="0" applyFont="1" applyFill="1" applyAlignment="1">
      <alignment horizontal="center" vertical="top" wrapText="1"/>
    </xf>
    <xf numFmtId="166" fontId="71" fillId="2" borderId="0" xfId="0" applyNumberFormat="1" applyFont="1" applyFill="1" applyAlignment="1">
      <alignment horizontal="center" vertical="top" wrapText="1"/>
    </xf>
    <xf numFmtId="0" fontId="67" fillId="0" borderId="0" xfId="0" applyFont="1" applyAlignment="1">
      <alignment horizontal="center"/>
    </xf>
    <xf numFmtId="0" fontId="52" fillId="0" borderId="0" xfId="0" applyFont="1" applyAlignment="1">
      <alignment vertical="top" wrapText="1"/>
    </xf>
    <xf numFmtId="0" fontId="76" fillId="0" borderId="0" xfId="0" applyFont="1" applyAlignment="1">
      <alignment vertical="top" wrapText="1"/>
    </xf>
    <xf numFmtId="166" fontId="78" fillId="10" borderId="1" xfId="0" applyNumberFormat="1" applyFont="1" applyFill="1" applyBorder="1" applyAlignment="1">
      <alignment vertical="top" wrapText="1"/>
    </xf>
    <xf numFmtId="166" fontId="78" fillId="11" borderId="1" xfId="0" applyNumberFormat="1" applyFont="1" applyFill="1" applyBorder="1" applyAlignment="1">
      <alignment vertical="top" wrapText="1"/>
    </xf>
    <xf numFmtId="166" fontId="81" fillId="11" borderId="1" xfId="0" applyNumberFormat="1" applyFont="1" applyFill="1" applyBorder="1" applyAlignment="1">
      <alignment vertical="top" wrapText="1"/>
    </xf>
    <xf numFmtId="166" fontId="81" fillId="10" borderId="1" xfId="0" applyNumberFormat="1" applyFont="1" applyFill="1" applyBorder="1" applyAlignment="1">
      <alignment vertical="top" wrapText="1"/>
    </xf>
    <xf numFmtId="166" fontId="76" fillId="0" borderId="0" xfId="0" applyNumberFormat="1" applyFont="1" applyAlignment="1">
      <alignment vertical="top" wrapText="1"/>
    </xf>
    <xf numFmtId="166" fontId="79" fillId="20" borderId="1" xfId="0" applyNumberFormat="1" applyFont="1" applyFill="1" applyBorder="1" applyAlignment="1">
      <alignment vertical="top" wrapText="1"/>
    </xf>
    <xf numFmtId="166" fontId="80" fillId="20" borderId="1" xfId="0" applyNumberFormat="1" applyFont="1" applyFill="1" applyBorder="1" applyAlignment="1">
      <alignment vertical="top" wrapText="1"/>
    </xf>
    <xf numFmtId="166" fontId="1" fillId="0" borderId="0" xfId="0" applyNumberFormat="1" applyFont="1" applyAlignment="1">
      <alignment vertical="top" wrapText="1"/>
    </xf>
    <xf numFmtId="49" fontId="22" fillId="5" borderId="2" xfId="0" applyNumberFormat="1" applyFont="1" applyFill="1" applyBorder="1" applyAlignment="1">
      <alignment horizontal="center" vertical="top" wrapText="1"/>
    </xf>
    <xf numFmtId="49" fontId="22" fillId="5" borderId="4" xfId="0" applyNumberFormat="1" applyFont="1" applyFill="1" applyBorder="1" applyAlignment="1">
      <alignment horizontal="center" vertical="top" wrapText="1"/>
    </xf>
    <xf numFmtId="49" fontId="14" fillId="5" borderId="2" xfId="0" applyNumberFormat="1" applyFont="1" applyFill="1" applyBorder="1" applyAlignment="1">
      <alignment horizontal="center" vertical="top" wrapText="1"/>
    </xf>
    <xf numFmtId="49" fontId="14" fillId="5" borderId="4" xfId="0" applyNumberFormat="1" applyFont="1" applyFill="1" applyBorder="1" applyAlignment="1">
      <alignment horizontal="center" vertical="top" wrapText="1"/>
    </xf>
    <xf numFmtId="49" fontId="25" fillId="5" borderId="2" xfId="0" applyNumberFormat="1" applyFont="1" applyFill="1" applyBorder="1" applyAlignment="1">
      <alignment horizontal="center" vertical="top" wrapText="1"/>
    </xf>
    <xf numFmtId="49" fontId="25" fillId="5" borderId="6" xfId="0" applyNumberFormat="1" applyFont="1" applyFill="1" applyBorder="1" applyAlignment="1">
      <alignment horizontal="center" vertical="top" wrapText="1"/>
    </xf>
    <xf numFmtId="49" fontId="25" fillId="5" borderId="4" xfId="0" applyNumberFormat="1" applyFont="1" applyFill="1" applyBorder="1" applyAlignment="1">
      <alignment horizontal="center" vertical="top" wrapText="1"/>
    </xf>
    <xf numFmtId="49" fontId="25" fillId="19" borderId="2" xfId="0" applyNumberFormat="1" applyFont="1" applyFill="1" applyBorder="1" applyAlignment="1">
      <alignment horizontal="center" vertical="top" wrapText="1"/>
    </xf>
    <xf numFmtId="49" fontId="25" fillId="19" borderId="6" xfId="0" applyNumberFormat="1" applyFont="1" applyFill="1" applyBorder="1" applyAlignment="1">
      <alignment horizontal="center" vertical="top" wrapText="1"/>
    </xf>
    <xf numFmtId="49" fontId="25" fillId="19" borderId="4" xfId="0" applyNumberFormat="1" applyFont="1" applyFill="1" applyBorder="1" applyAlignment="1">
      <alignment horizontal="center" vertical="top" wrapText="1"/>
    </xf>
    <xf numFmtId="0" fontId="22" fillId="5" borderId="1" xfId="0" applyFont="1" applyFill="1" applyBorder="1" applyAlignment="1">
      <alignment horizontal="right" vertical="top" wrapText="1"/>
    </xf>
    <xf numFmtId="49" fontId="25" fillId="5" borderId="1" xfId="0" applyNumberFormat="1" applyFont="1" applyFill="1" applyBorder="1" applyAlignment="1">
      <alignment horizontal="center" vertical="top" wrapText="1"/>
    </xf>
    <xf numFmtId="49" fontId="14" fillId="5" borderId="1" xfId="0" applyNumberFormat="1" applyFont="1" applyFill="1" applyBorder="1" applyAlignment="1">
      <alignment horizontal="center" vertical="top" wrapText="1"/>
    </xf>
    <xf numFmtId="0" fontId="25" fillId="5" borderId="1" xfId="0" applyFont="1" applyFill="1" applyBorder="1" applyAlignment="1">
      <alignment horizontal="right" vertical="top" wrapText="1"/>
    </xf>
    <xf numFmtId="49" fontId="25" fillId="19" borderId="1" xfId="0" applyNumberFormat="1" applyFont="1" applyFill="1" applyBorder="1" applyAlignment="1">
      <alignment horizontal="center" vertical="top" wrapText="1"/>
    </xf>
    <xf numFmtId="0" fontId="25" fillId="5" borderId="1" xfId="0" applyFont="1" applyFill="1" applyBorder="1" applyAlignment="1">
      <alignment horizontal="center" vertical="top" wrapText="1"/>
    </xf>
    <xf numFmtId="0" fontId="25" fillId="5" borderId="2" xfId="0" applyFont="1" applyFill="1" applyBorder="1" applyAlignment="1">
      <alignment horizontal="center" vertical="top" wrapText="1"/>
    </xf>
    <xf numFmtId="0" fontId="25" fillId="5" borderId="6" xfId="0" applyFont="1" applyFill="1" applyBorder="1" applyAlignment="1">
      <alignment horizontal="center" vertical="top" wrapText="1"/>
    </xf>
    <xf numFmtId="0" fontId="25" fillId="5" borderId="4" xfId="0" applyFont="1" applyFill="1" applyBorder="1" applyAlignment="1">
      <alignment horizontal="center" vertical="top" wrapText="1"/>
    </xf>
    <xf numFmtId="4" fontId="29" fillId="5" borderId="0" xfId="4" applyNumberFormat="1" applyFont="1" applyFill="1" applyAlignment="1">
      <alignment horizontal="left" vertical="top" wrapText="1"/>
    </xf>
    <xf numFmtId="166" fontId="22" fillId="5" borderId="0" xfId="0" applyNumberFormat="1" applyFont="1" applyFill="1" applyAlignment="1">
      <alignment horizontal="left" vertical="top" wrapText="1"/>
    </xf>
    <xf numFmtId="0" fontId="25" fillId="5" borderId="1" xfId="0" applyFont="1" applyFill="1" applyBorder="1" applyAlignment="1">
      <alignment horizontal="left" vertical="top" wrapText="1"/>
    </xf>
    <xf numFmtId="49" fontId="39" fillId="5" borderId="1" xfId="0" applyNumberFormat="1" applyFont="1" applyFill="1" applyBorder="1" applyAlignment="1">
      <alignment horizontal="center" vertical="center" textRotation="90" wrapText="1"/>
    </xf>
    <xf numFmtId="49" fontId="25" fillId="5" borderId="1" xfId="0" applyNumberFormat="1" applyFont="1" applyFill="1" applyBorder="1" applyAlignment="1">
      <alignment vertical="top" wrapText="1"/>
    </xf>
    <xf numFmtId="49" fontId="25" fillId="5" borderId="2" xfId="0" applyNumberFormat="1" applyFont="1" applyFill="1" applyBorder="1" applyAlignment="1">
      <alignment horizontal="left" vertical="top" wrapText="1"/>
    </xf>
    <xf numFmtId="49" fontId="25" fillId="5" borderId="6" xfId="0" applyNumberFormat="1" applyFont="1" applyFill="1" applyBorder="1" applyAlignment="1">
      <alignment horizontal="left" vertical="top" wrapText="1"/>
    </xf>
    <xf numFmtId="49" fontId="14" fillId="0" borderId="2" xfId="0" applyNumberFormat="1" applyFont="1" applyBorder="1" applyAlignment="1">
      <alignment horizontal="center" vertical="top" wrapText="1"/>
    </xf>
    <xf numFmtId="49" fontId="14" fillId="0" borderId="6" xfId="0" applyNumberFormat="1" applyFont="1" applyBorder="1" applyAlignment="1">
      <alignment horizontal="center" vertical="top" wrapText="1"/>
    </xf>
    <xf numFmtId="49" fontId="14" fillId="0" borderId="4" xfId="0" applyNumberFormat="1" applyFont="1" applyBorder="1" applyAlignment="1">
      <alignment horizontal="center" vertical="top" wrapText="1"/>
    </xf>
    <xf numFmtId="49" fontId="15" fillId="10" borderId="1" xfId="0" applyNumberFormat="1" applyFont="1" applyFill="1" applyBorder="1" applyAlignment="1">
      <alignment horizontal="right" vertical="top" wrapText="1"/>
    </xf>
    <xf numFmtId="0" fontId="22" fillId="5" borderId="1" xfId="0" applyFont="1" applyFill="1" applyBorder="1" applyAlignment="1">
      <alignment horizontal="left" vertical="top" wrapText="1"/>
    </xf>
    <xf numFmtId="49" fontId="22" fillId="5" borderId="2" xfId="0" applyNumberFormat="1" applyFont="1" applyFill="1" applyBorder="1" applyAlignment="1">
      <alignment horizontal="left" vertical="top" wrapText="1"/>
    </xf>
    <xf numFmtId="49" fontId="22" fillId="5" borderId="6" xfId="0" applyNumberFormat="1" applyFont="1" applyFill="1" applyBorder="1" applyAlignment="1">
      <alignment horizontal="left" vertical="top" wrapText="1"/>
    </xf>
    <xf numFmtId="49" fontId="22" fillId="5" borderId="4" xfId="0" applyNumberFormat="1" applyFont="1" applyFill="1" applyBorder="1" applyAlignment="1">
      <alignment horizontal="left" vertical="top" wrapText="1"/>
    </xf>
    <xf numFmtId="49" fontId="25" fillId="5" borderId="4" xfId="0" applyNumberFormat="1" applyFont="1" applyFill="1" applyBorder="1" applyAlignment="1">
      <alignment horizontal="left" vertical="top" wrapText="1"/>
    </xf>
    <xf numFmtId="49" fontId="25" fillId="0" borderId="1" xfId="0" applyNumberFormat="1" applyFont="1" applyBorder="1" applyAlignment="1">
      <alignment horizontal="left" vertical="top" wrapText="1"/>
    </xf>
    <xf numFmtId="0" fontId="56" fillId="10" borderId="3" xfId="0" applyFont="1" applyFill="1" applyBorder="1" applyAlignment="1">
      <alignment horizontal="left" vertical="top" wrapText="1"/>
    </xf>
    <xf numFmtId="0" fontId="56" fillId="10" borderId="5" xfId="0" applyFont="1" applyFill="1" applyBorder="1" applyAlignment="1">
      <alignment horizontal="left" vertical="top" wrapText="1"/>
    </xf>
    <xf numFmtId="49" fontId="25" fillId="5" borderId="1" xfId="0" applyNumberFormat="1" applyFont="1" applyFill="1" applyBorder="1" applyAlignment="1">
      <alignment horizontal="left" vertical="top" wrapText="1"/>
    </xf>
    <xf numFmtId="0" fontId="25" fillId="5" borderId="2" xfId="0" applyFont="1" applyFill="1" applyBorder="1" applyAlignment="1">
      <alignment horizontal="left" vertical="top" wrapText="1"/>
    </xf>
    <xf numFmtId="0" fontId="25" fillId="5" borderId="4" xfId="0" applyFont="1" applyFill="1" applyBorder="1" applyAlignment="1">
      <alignment horizontal="left" vertical="top" wrapText="1"/>
    </xf>
    <xf numFmtId="49" fontId="25" fillId="5" borderId="2" xfId="0" applyNumberFormat="1" applyFont="1" applyFill="1" applyBorder="1" applyAlignment="1">
      <alignment vertical="top" wrapText="1"/>
    </xf>
    <xf numFmtId="49" fontId="25" fillId="5" borderId="6" xfId="0" applyNumberFormat="1" applyFont="1" applyFill="1" applyBorder="1" applyAlignment="1">
      <alignment vertical="top" wrapText="1"/>
    </xf>
    <xf numFmtId="166" fontId="25" fillId="5" borderId="2" xfId="0" applyNumberFormat="1" applyFont="1" applyFill="1" applyBorder="1" applyAlignment="1">
      <alignment horizontal="center" vertical="top" wrapText="1"/>
    </xf>
    <xf numFmtId="166" fontId="25" fillId="5" borderId="6" xfId="0" applyNumberFormat="1" applyFont="1" applyFill="1" applyBorder="1" applyAlignment="1">
      <alignment horizontal="center" vertical="top" wrapText="1"/>
    </xf>
    <xf numFmtId="166" fontId="25" fillId="5" borderId="4" xfId="0" applyNumberFormat="1" applyFont="1" applyFill="1" applyBorder="1" applyAlignment="1">
      <alignment horizontal="center" vertical="top" wrapText="1"/>
    </xf>
    <xf numFmtId="166" fontId="25" fillId="5" borderId="2" xfId="0" applyNumberFormat="1" applyFont="1" applyFill="1" applyBorder="1" applyAlignment="1">
      <alignment horizontal="right" vertical="top" wrapText="1"/>
    </xf>
    <xf numFmtId="166" fontId="25" fillId="5" borderId="4" xfId="0" applyNumberFormat="1" applyFont="1" applyFill="1" applyBorder="1" applyAlignment="1">
      <alignment horizontal="right" vertical="top" wrapText="1"/>
    </xf>
    <xf numFmtId="0" fontId="25" fillId="19" borderId="1" xfId="0" applyFont="1" applyFill="1" applyBorder="1" applyAlignment="1">
      <alignment horizontal="center" vertical="top" wrapText="1"/>
    </xf>
    <xf numFmtId="0" fontId="14" fillId="5" borderId="1" xfId="0" applyFont="1" applyFill="1" applyBorder="1" applyAlignment="1">
      <alignment horizontal="left" vertical="top" wrapText="1"/>
    </xf>
    <xf numFmtId="0" fontId="25" fillId="5" borderId="1" xfId="0" applyFont="1" applyFill="1" applyBorder="1" applyAlignment="1">
      <alignment vertical="top" wrapText="1"/>
    </xf>
    <xf numFmtId="0" fontId="38" fillId="2" borderId="0" xfId="0" applyFont="1" applyFill="1" applyAlignment="1">
      <alignment horizontal="left"/>
    </xf>
    <xf numFmtId="0" fontId="51" fillId="17" borderId="0" xfId="0" applyFont="1" applyFill="1" applyAlignment="1">
      <alignment horizontal="center" vertical="center" wrapText="1"/>
    </xf>
    <xf numFmtId="0" fontId="15" fillId="5" borderId="0" xfId="0" applyFont="1" applyFill="1" applyAlignment="1">
      <alignment horizontal="center" vertical="center" wrapText="1"/>
    </xf>
    <xf numFmtId="0" fontId="22" fillId="5" borderId="2" xfId="0" applyFont="1" applyFill="1" applyBorder="1" applyAlignment="1">
      <alignment horizontal="center" vertical="top" wrapText="1"/>
    </xf>
    <xf numFmtId="0" fontId="22" fillId="5" borderId="6" xfId="0" applyFont="1" applyFill="1" applyBorder="1" applyAlignment="1">
      <alignment horizontal="center" vertical="top" wrapText="1"/>
    </xf>
    <xf numFmtId="0" fontId="22" fillId="5" borderId="4" xfId="0" applyFont="1" applyFill="1" applyBorder="1" applyAlignment="1">
      <alignment horizontal="center" vertical="top" wrapText="1"/>
    </xf>
    <xf numFmtId="0" fontId="14" fillId="2" borderId="10" xfId="0" applyFont="1" applyFill="1" applyBorder="1" applyAlignment="1">
      <alignment horizontal="center"/>
    </xf>
    <xf numFmtId="0" fontId="27" fillId="11" borderId="1" xfId="0" applyFont="1" applyFill="1" applyBorder="1" applyAlignment="1">
      <alignment horizontal="center" vertical="center" wrapText="1"/>
    </xf>
    <xf numFmtId="49" fontId="27" fillId="11" borderId="1" xfId="0" applyNumberFormat="1" applyFont="1" applyFill="1" applyBorder="1" applyAlignment="1">
      <alignment horizontal="center" vertical="center" wrapText="1"/>
    </xf>
    <xf numFmtId="0" fontId="25" fillId="6" borderId="1" xfId="0" applyFont="1" applyFill="1" applyBorder="1" applyAlignment="1">
      <alignment horizontal="center" vertical="top" wrapText="1"/>
    </xf>
    <xf numFmtId="49" fontId="27" fillId="11" borderId="15" xfId="0" applyNumberFormat="1" applyFont="1" applyFill="1" applyBorder="1" applyAlignment="1">
      <alignment horizontal="center" vertical="center" wrapText="1"/>
    </xf>
    <xf numFmtId="49" fontId="27" fillId="11" borderId="8" xfId="0" applyNumberFormat="1" applyFont="1" applyFill="1" applyBorder="1" applyAlignment="1">
      <alignment horizontal="center" vertical="center" wrapText="1"/>
    </xf>
    <xf numFmtId="49" fontId="27" fillId="11" borderId="9" xfId="0" applyNumberFormat="1" applyFont="1" applyFill="1" applyBorder="1" applyAlignment="1">
      <alignment horizontal="center" vertical="center" wrapText="1"/>
    </xf>
    <xf numFmtId="49" fontId="27" fillId="11" borderId="14"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62" fillId="11" borderId="1" xfId="0" applyFont="1" applyFill="1" applyBorder="1" applyAlignment="1">
      <alignment horizontal="center" vertical="center" wrapText="1"/>
    </xf>
    <xf numFmtId="166" fontId="25" fillId="19" borderId="2" xfId="0" applyNumberFormat="1" applyFont="1" applyFill="1" applyBorder="1" applyAlignment="1">
      <alignment horizontal="right" vertical="top" wrapText="1"/>
    </xf>
    <xf numFmtId="166" fontId="25" fillId="19" borderId="4" xfId="0" applyNumberFormat="1" applyFont="1" applyFill="1" applyBorder="1" applyAlignment="1">
      <alignment horizontal="right" vertical="top" wrapText="1"/>
    </xf>
    <xf numFmtId="49" fontId="35" fillId="0" borderId="11" xfId="0" applyNumberFormat="1" applyFont="1" applyBorder="1" applyAlignment="1">
      <alignment horizontal="left" vertical="top" wrapText="1"/>
    </xf>
    <xf numFmtId="49" fontId="14" fillId="5" borderId="1" xfId="0" applyNumberFormat="1" applyFont="1" applyFill="1" applyBorder="1" applyAlignment="1">
      <alignment horizontal="right" vertical="top" wrapText="1"/>
    </xf>
    <xf numFmtId="49" fontId="25" fillId="0" borderId="2" xfId="0" applyNumberFormat="1" applyFont="1" applyBorder="1" applyAlignment="1">
      <alignment horizontal="center" vertical="top" wrapText="1"/>
    </xf>
    <xf numFmtId="49" fontId="25" fillId="0" borderId="6" xfId="0" applyNumberFormat="1" applyFont="1" applyBorder="1" applyAlignment="1">
      <alignment horizontal="center" vertical="top" wrapText="1"/>
    </xf>
    <xf numFmtId="49" fontId="25" fillId="0" borderId="4" xfId="0" applyNumberFormat="1" applyFont="1" applyBorder="1" applyAlignment="1">
      <alignment horizontal="center" vertical="top" wrapText="1"/>
    </xf>
    <xf numFmtId="49" fontId="9" fillId="5" borderId="1" xfId="0" applyNumberFormat="1" applyFont="1" applyFill="1" applyBorder="1" applyAlignment="1">
      <alignment horizontal="right" vertical="top" wrapText="1"/>
    </xf>
    <xf numFmtId="49" fontId="14" fillId="5" borderId="2" xfId="0" applyNumberFormat="1" applyFont="1" applyFill="1" applyBorder="1" applyAlignment="1">
      <alignment horizontal="left" vertical="top" wrapText="1"/>
    </xf>
    <xf numFmtId="49" fontId="14" fillId="5" borderId="6" xfId="0" applyNumberFormat="1" applyFont="1" applyFill="1" applyBorder="1" applyAlignment="1">
      <alignment horizontal="left" vertical="top" wrapText="1"/>
    </xf>
    <xf numFmtId="49" fontId="14" fillId="5" borderId="4" xfId="0" applyNumberFormat="1" applyFont="1" applyFill="1" applyBorder="1" applyAlignment="1">
      <alignment horizontal="left" vertical="top" wrapText="1"/>
    </xf>
    <xf numFmtId="49" fontId="22" fillId="5" borderId="1" xfId="0" applyNumberFormat="1" applyFont="1" applyFill="1" applyBorder="1" applyAlignment="1">
      <alignment horizontal="left" vertical="top" wrapText="1"/>
    </xf>
    <xf numFmtId="166" fontId="24" fillId="5" borderId="0" xfId="0" applyNumberFormat="1" applyFont="1" applyFill="1" applyAlignment="1">
      <alignment horizontal="left" vertical="top" wrapText="1"/>
    </xf>
    <xf numFmtId="0" fontId="25" fillId="5" borderId="2" xfId="0" applyFont="1" applyFill="1" applyBorder="1" applyAlignment="1">
      <alignment vertical="top" wrapText="1"/>
    </xf>
    <xf numFmtId="0" fontId="25" fillId="5" borderId="6" xfId="0" applyFont="1" applyFill="1" applyBorder="1" applyAlignment="1">
      <alignment vertical="top" wrapText="1"/>
    </xf>
    <xf numFmtId="0" fontId="25" fillId="5" borderId="4" xfId="0" applyFont="1" applyFill="1" applyBorder="1" applyAlignment="1">
      <alignment vertical="top" wrapText="1"/>
    </xf>
    <xf numFmtId="49" fontId="25" fillId="5" borderId="4" xfId="0" applyNumberFormat="1" applyFont="1" applyFill="1" applyBorder="1" applyAlignment="1">
      <alignment vertical="top" wrapText="1"/>
    </xf>
    <xf numFmtId="0" fontId="39" fillId="5" borderId="2" xfId="0" applyFont="1" applyFill="1" applyBorder="1" applyAlignment="1">
      <alignment horizontal="left" vertical="center" textRotation="90" wrapText="1"/>
    </xf>
    <xf numFmtId="0" fontId="39" fillId="5" borderId="4" xfId="0" applyFont="1" applyFill="1" applyBorder="1" applyAlignment="1">
      <alignment horizontal="left" vertical="center" textRotation="90" wrapText="1"/>
    </xf>
    <xf numFmtId="0" fontId="25" fillId="19" borderId="1" xfId="0" applyFont="1" applyFill="1" applyBorder="1" applyAlignment="1">
      <alignment vertical="top" wrapText="1"/>
    </xf>
    <xf numFmtId="0" fontId="25" fillId="19" borderId="2" xfId="0" applyFont="1" applyFill="1" applyBorder="1" applyAlignment="1">
      <alignment horizontal="left" vertical="top" wrapText="1"/>
    </xf>
    <xf numFmtId="0" fontId="25" fillId="19" borderId="4" xfId="0" applyFont="1" applyFill="1" applyBorder="1" applyAlignment="1">
      <alignment horizontal="left" vertical="top" wrapText="1"/>
    </xf>
    <xf numFmtId="0" fontId="25" fillId="19" borderId="2" xfId="0" applyFont="1" applyFill="1" applyBorder="1" applyAlignment="1">
      <alignment horizontal="center" vertical="top" wrapText="1"/>
    </xf>
    <xf numFmtId="0" fontId="25" fillId="19" borderId="4" xfId="0" applyFont="1" applyFill="1" applyBorder="1" applyAlignment="1">
      <alignment horizontal="center" vertical="top" wrapText="1"/>
    </xf>
    <xf numFmtId="49" fontId="5" fillId="2" borderId="12" xfId="0" applyNumberFormat="1" applyFont="1" applyFill="1" applyBorder="1" applyAlignment="1">
      <alignment vertical="top" wrapText="1"/>
    </xf>
    <xf numFmtId="49" fontId="5" fillId="2" borderId="5" xfId="0" applyNumberFormat="1" applyFont="1" applyFill="1" applyBorder="1" applyAlignment="1">
      <alignment vertical="top" wrapText="1"/>
    </xf>
    <xf numFmtId="49" fontId="15" fillId="10" borderId="10" xfId="0" applyNumberFormat="1" applyFont="1" applyFill="1" applyBorder="1" applyAlignment="1">
      <alignment horizontal="right" vertical="top" wrapText="1"/>
    </xf>
    <xf numFmtId="49" fontId="15" fillId="10" borderId="7" xfId="0" applyNumberFormat="1" applyFont="1" applyFill="1" applyBorder="1" applyAlignment="1">
      <alignment horizontal="right" vertical="top" wrapText="1"/>
    </xf>
    <xf numFmtId="0" fontId="27" fillId="10" borderId="1" xfId="0" applyFont="1" applyFill="1" applyBorder="1" applyAlignment="1">
      <alignment horizontal="left" vertical="top" wrapText="1"/>
    </xf>
    <xf numFmtId="49" fontId="27" fillId="10" borderId="3" xfId="0" applyNumberFormat="1" applyFont="1" applyFill="1" applyBorder="1" applyAlignment="1">
      <alignment horizontal="left" vertical="top" wrapText="1"/>
    </xf>
    <xf numFmtId="49" fontId="27" fillId="10" borderId="5" xfId="0" applyNumberFormat="1" applyFont="1" applyFill="1" applyBorder="1" applyAlignment="1">
      <alignment horizontal="left" vertical="top" wrapText="1"/>
    </xf>
    <xf numFmtId="0" fontId="28" fillId="5" borderId="0" xfId="0" applyFont="1" applyFill="1" applyAlignment="1">
      <alignment horizontal="center" vertical="center" wrapText="1"/>
    </xf>
    <xf numFmtId="0" fontId="27" fillId="5" borderId="0" xfId="0" applyFont="1" applyFill="1" applyAlignment="1">
      <alignment vertical="top" wrapText="1"/>
    </xf>
    <xf numFmtId="49" fontId="27" fillId="10" borderId="13" xfId="0" applyNumberFormat="1" applyFont="1" applyFill="1" applyBorder="1" applyAlignment="1">
      <alignment horizontal="left" vertical="top" wrapText="1"/>
    </xf>
    <xf numFmtId="49" fontId="27" fillId="10" borderId="7" xfId="0" applyNumberFormat="1" applyFont="1" applyFill="1" applyBorder="1" applyAlignment="1">
      <alignment horizontal="left" vertical="top" wrapText="1"/>
    </xf>
    <xf numFmtId="49" fontId="39" fillId="5" borderId="2" xfId="0" applyNumberFormat="1" applyFont="1" applyFill="1" applyBorder="1" applyAlignment="1">
      <alignment horizontal="center" vertical="center" textRotation="90" wrapText="1"/>
    </xf>
    <xf numFmtId="49" fontId="39" fillId="5" borderId="4" xfId="0" applyNumberFormat="1" applyFont="1" applyFill="1" applyBorder="1" applyAlignment="1">
      <alignment horizontal="center" vertical="center" textRotation="90" wrapText="1"/>
    </xf>
    <xf numFmtId="0" fontId="25" fillId="0" borderId="2" xfId="0" applyFont="1" applyBorder="1" applyAlignment="1">
      <alignment horizontal="center" vertical="top" wrapText="1"/>
    </xf>
    <xf numFmtId="0" fontId="25" fillId="0" borderId="4" xfId="0" applyFont="1" applyBorder="1" applyAlignment="1">
      <alignment horizontal="center"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6" fillId="19" borderId="2" xfId="0" applyFont="1" applyFill="1" applyBorder="1" applyAlignment="1">
      <alignment horizontal="center" vertical="top" wrapText="1"/>
    </xf>
    <xf numFmtId="0" fontId="26" fillId="19" borderId="6" xfId="0" applyFont="1" applyFill="1" applyBorder="1" applyAlignment="1">
      <alignment horizontal="center" vertical="top" wrapText="1"/>
    </xf>
    <xf numFmtId="0" fontId="26" fillId="19" borderId="4" xfId="0" applyFont="1" applyFill="1" applyBorder="1" applyAlignment="1">
      <alignment horizontal="center" vertical="top" wrapText="1"/>
    </xf>
    <xf numFmtId="166" fontId="26" fillId="5" borderId="0" xfId="0" applyNumberFormat="1" applyFont="1" applyFill="1" applyAlignment="1">
      <alignment horizontal="left" vertical="top" wrapText="1"/>
    </xf>
    <xf numFmtId="1" fontId="26" fillId="19" borderId="1" xfId="0" applyNumberFormat="1" applyFont="1" applyFill="1" applyBorder="1" applyAlignment="1">
      <alignment horizontal="center" vertical="top" wrapText="1"/>
    </xf>
    <xf numFmtId="49" fontId="26" fillId="19" borderId="1" xfId="0" applyNumberFormat="1" applyFont="1" applyFill="1" applyBorder="1" applyAlignment="1">
      <alignment horizontal="center" vertical="top" wrapText="1"/>
    </xf>
    <xf numFmtId="0" fontId="58" fillId="11" borderId="1" xfId="0" applyFont="1" applyFill="1" applyBorder="1" applyAlignment="1">
      <alignment horizontal="center" vertical="center" wrapText="1"/>
    </xf>
    <xf numFmtId="166" fontId="26" fillId="5" borderId="2" xfId="1" applyNumberFormat="1" applyFont="1" applyFill="1" applyBorder="1" applyAlignment="1">
      <alignment horizontal="right" vertical="top" wrapText="1"/>
    </xf>
    <xf numFmtId="166" fontId="26" fillId="5" borderId="4" xfId="1" applyNumberFormat="1" applyFont="1" applyFill="1" applyBorder="1" applyAlignment="1">
      <alignment horizontal="right" vertical="top" wrapText="1"/>
    </xf>
    <xf numFmtId="49" fontId="1" fillId="5" borderId="1" xfId="0" applyNumberFormat="1" applyFont="1" applyFill="1" applyBorder="1" applyAlignment="1">
      <alignment horizontal="left" vertical="top" wrapText="1"/>
    </xf>
    <xf numFmtId="49" fontId="14" fillId="5" borderId="1" xfId="0" applyNumberFormat="1" applyFont="1" applyFill="1" applyBorder="1" applyAlignment="1">
      <alignment horizontal="left" vertical="top" wrapText="1"/>
    </xf>
    <xf numFmtId="165" fontId="26" fillId="5" borderId="1" xfId="0" applyNumberFormat="1" applyFont="1" applyFill="1" applyBorder="1" applyAlignment="1">
      <alignment horizontal="left" vertical="top" wrapText="1"/>
    </xf>
    <xf numFmtId="49" fontId="19" fillId="5" borderId="1" xfId="0" applyNumberFormat="1" applyFont="1" applyFill="1" applyBorder="1" applyAlignment="1">
      <alignment horizontal="center" vertical="center" wrapText="1"/>
    </xf>
    <xf numFmtId="49" fontId="19" fillId="19" borderId="1" xfId="0" applyNumberFormat="1" applyFont="1" applyFill="1" applyBorder="1" applyAlignment="1">
      <alignment horizontal="center" vertical="center" wrapText="1"/>
    </xf>
    <xf numFmtId="49" fontId="14" fillId="9" borderId="1" xfId="0" applyNumberFormat="1" applyFont="1" applyFill="1" applyBorder="1" applyAlignment="1">
      <alignment horizontal="left" vertical="top" wrapText="1"/>
    </xf>
    <xf numFmtId="49" fontId="1" fillId="5" borderId="2" xfId="0" applyNumberFormat="1" applyFont="1" applyFill="1" applyBorder="1" applyAlignment="1">
      <alignment horizontal="left" vertical="top" wrapText="1"/>
    </xf>
    <xf numFmtId="49" fontId="1" fillId="5" borderId="4" xfId="0" applyNumberFormat="1" applyFont="1" applyFill="1" applyBorder="1" applyAlignment="1">
      <alignment horizontal="left" vertical="top" wrapText="1"/>
    </xf>
    <xf numFmtId="166" fontId="26" fillId="5" borderId="2" xfId="0" applyNumberFormat="1" applyFont="1" applyFill="1" applyBorder="1" applyAlignment="1">
      <alignment horizontal="right" vertical="top" wrapText="1"/>
    </xf>
    <xf numFmtId="166" fontId="26" fillId="5" borderId="4" xfId="0" applyNumberFormat="1" applyFont="1" applyFill="1" applyBorder="1" applyAlignment="1">
      <alignment horizontal="right" vertical="top" wrapText="1"/>
    </xf>
    <xf numFmtId="49" fontId="9" fillId="10" borderId="3" xfId="0" applyNumberFormat="1" applyFont="1" applyFill="1" applyBorder="1" applyAlignment="1">
      <alignment horizontal="left" vertical="top" wrapText="1"/>
    </xf>
    <xf numFmtId="49" fontId="9" fillId="10" borderId="5" xfId="0" applyNumberFormat="1" applyFont="1" applyFill="1" applyBorder="1" applyAlignment="1">
      <alignment horizontal="left" vertical="top" wrapText="1"/>
    </xf>
    <xf numFmtId="49" fontId="1" fillId="0" borderId="1" xfId="0" applyNumberFormat="1" applyFont="1" applyBorder="1" applyAlignment="1">
      <alignment horizontal="left" vertical="top" wrapText="1"/>
    </xf>
    <xf numFmtId="49" fontId="14" fillId="0" borderId="1" xfId="0" applyNumberFormat="1" applyFont="1" applyBorder="1" applyAlignment="1">
      <alignment horizontal="left" vertical="top" wrapText="1"/>
    </xf>
    <xf numFmtId="49" fontId="9" fillId="11" borderId="15" xfId="0" applyNumberFormat="1" applyFont="1" applyFill="1" applyBorder="1" applyAlignment="1">
      <alignment vertical="center" wrapText="1"/>
    </xf>
    <xf numFmtId="49" fontId="9" fillId="11" borderId="13" xfId="0" applyNumberFormat="1" applyFont="1" applyFill="1" applyBorder="1" applyAlignment="1">
      <alignment vertical="center" wrapText="1"/>
    </xf>
    <xf numFmtId="1" fontId="26" fillId="5" borderId="1" xfId="0" applyNumberFormat="1" applyFont="1" applyFill="1" applyBorder="1" applyAlignment="1">
      <alignment horizontal="right" vertical="top" wrapText="1"/>
    </xf>
    <xf numFmtId="166" fontId="26" fillId="5" borderId="2" xfId="0" applyNumberFormat="1" applyFont="1" applyFill="1" applyBorder="1" applyAlignment="1">
      <alignment horizontal="center" vertical="top" wrapText="1"/>
    </xf>
    <xf numFmtId="166" fontId="26" fillId="5" borderId="4" xfId="0" applyNumberFormat="1" applyFont="1" applyFill="1" applyBorder="1" applyAlignment="1">
      <alignment horizontal="center" vertical="top" wrapText="1"/>
    </xf>
    <xf numFmtId="49" fontId="19" fillId="5" borderId="1" xfId="0" applyNumberFormat="1" applyFont="1" applyFill="1" applyBorder="1" applyAlignment="1">
      <alignment horizontal="center" vertical="center" textRotation="90" wrapText="1"/>
    </xf>
    <xf numFmtId="0" fontId="26" fillId="5" borderId="1" xfId="0" applyFont="1" applyFill="1" applyBorder="1" applyAlignment="1">
      <alignment vertical="top" wrapText="1"/>
    </xf>
    <xf numFmtId="0" fontId="26" fillId="5" borderId="1" xfId="0" applyFont="1" applyFill="1" applyBorder="1" applyAlignment="1">
      <alignment horizontal="left" vertical="top" wrapText="1"/>
    </xf>
    <xf numFmtId="0" fontId="26" fillId="19" borderId="1" xfId="0" applyFont="1" applyFill="1" applyBorder="1" applyAlignment="1">
      <alignment horizontal="center" vertical="top" wrapText="1"/>
    </xf>
    <xf numFmtId="0" fontId="67" fillId="5" borderId="1" xfId="0" applyFont="1" applyFill="1" applyBorder="1" applyAlignment="1">
      <alignment horizontal="left" vertical="top" wrapText="1"/>
    </xf>
    <xf numFmtId="0" fontId="1" fillId="5" borderId="1" xfId="0" applyFont="1" applyFill="1" applyBorder="1" applyAlignment="1">
      <alignment horizontal="left" vertical="top" wrapText="1"/>
    </xf>
    <xf numFmtId="166" fontId="26" fillId="5" borderId="6" xfId="0" applyNumberFormat="1" applyFont="1" applyFill="1" applyBorder="1" applyAlignment="1">
      <alignment horizontal="center" vertical="top" wrapText="1"/>
    </xf>
    <xf numFmtId="166" fontId="26" fillId="5" borderId="1" xfId="0" applyNumberFormat="1" applyFont="1" applyFill="1" applyBorder="1" applyAlignment="1">
      <alignment horizontal="center" vertical="top" wrapText="1"/>
    </xf>
    <xf numFmtId="0" fontId="26" fillId="4" borderId="2" xfId="0" applyFont="1" applyFill="1" applyBorder="1" applyAlignment="1">
      <alignment horizontal="center" vertical="top" wrapText="1"/>
    </xf>
    <xf numFmtId="0" fontId="26" fillId="4" borderId="6" xfId="0" applyFont="1" applyFill="1" applyBorder="1" applyAlignment="1">
      <alignment horizontal="center" vertical="top" wrapText="1"/>
    </xf>
    <xf numFmtId="0" fontId="26" fillId="4" borderId="4" xfId="0" applyFont="1" applyFill="1" applyBorder="1" applyAlignment="1">
      <alignment horizontal="center" vertical="top" wrapText="1"/>
    </xf>
    <xf numFmtId="0" fontId="26" fillId="19" borderId="1" xfId="0" applyFont="1" applyFill="1" applyBorder="1" applyAlignment="1">
      <alignment vertical="top" wrapText="1"/>
    </xf>
    <xf numFmtId="0" fontId="26" fillId="5" borderId="1" xfId="6" applyFont="1" applyFill="1" applyBorder="1" applyAlignment="1">
      <alignment horizontal="right" vertical="top" wrapText="1"/>
    </xf>
    <xf numFmtId="49" fontId="26" fillId="5" borderId="1" xfId="0" applyNumberFormat="1" applyFont="1" applyFill="1" applyBorder="1" applyAlignment="1">
      <alignment horizontal="right" vertical="top" wrapText="1"/>
    </xf>
    <xf numFmtId="49" fontId="26" fillId="0" borderId="1" xfId="0" applyNumberFormat="1" applyFont="1" applyBorder="1" applyAlignment="1">
      <alignment horizontal="left" vertical="top" wrapText="1"/>
    </xf>
    <xf numFmtId="1" fontId="26" fillId="2" borderId="1" xfId="0" applyNumberFormat="1" applyFont="1" applyFill="1" applyBorder="1" applyAlignment="1">
      <alignment horizontal="left" vertical="top" wrapText="1"/>
    </xf>
    <xf numFmtId="49" fontId="5" fillId="11" borderId="1" xfId="0" applyNumberFormat="1" applyFont="1" applyFill="1" applyBorder="1" applyAlignment="1">
      <alignment horizontal="center" vertical="center" wrapText="1"/>
    </xf>
    <xf numFmtId="166" fontId="26" fillId="19" borderId="2" xfId="0" applyNumberFormat="1" applyFont="1" applyFill="1" applyBorder="1" applyAlignment="1">
      <alignment horizontal="right" vertical="top" wrapText="1"/>
    </xf>
    <xf numFmtId="166" fontId="26" fillId="19" borderId="4" xfId="0" applyNumberFormat="1" applyFont="1" applyFill="1" applyBorder="1" applyAlignment="1">
      <alignment horizontal="right" vertical="top" wrapText="1"/>
    </xf>
    <xf numFmtId="49" fontId="26" fillId="19" borderId="1" xfId="0" applyNumberFormat="1" applyFont="1" applyFill="1" applyBorder="1" applyAlignment="1">
      <alignment horizontal="right" vertical="top" wrapText="1"/>
    </xf>
    <xf numFmtId="0" fontId="26" fillId="19" borderId="1" xfId="0" applyFont="1" applyFill="1" applyBorder="1" applyAlignment="1">
      <alignment horizontal="right" vertical="top" wrapText="1"/>
    </xf>
    <xf numFmtId="1" fontId="26" fillId="19" borderId="1" xfId="0" applyNumberFormat="1" applyFont="1" applyFill="1" applyBorder="1" applyAlignment="1">
      <alignment horizontal="right" vertical="top" wrapText="1"/>
    </xf>
    <xf numFmtId="0" fontId="26" fillId="5" borderId="1" xfId="0" applyFont="1" applyFill="1" applyBorder="1" applyAlignment="1">
      <alignment horizontal="center" vertical="top" wrapText="1"/>
    </xf>
    <xf numFmtId="0" fontId="1" fillId="5" borderId="2" xfId="0" applyFont="1" applyFill="1" applyBorder="1" applyAlignment="1">
      <alignment horizontal="left" vertical="top" wrapText="1"/>
    </xf>
    <xf numFmtId="0" fontId="1" fillId="5" borderId="4" xfId="0" applyFont="1" applyFill="1" applyBorder="1" applyAlignment="1">
      <alignment horizontal="left" vertical="top" wrapText="1"/>
    </xf>
    <xf numFmtId="49" fontId="26" fillId="5" borderId="1" xfId="0" applyNumberFormat="1" applyFont="1" applyFill="1" applyBorder="1" applyAlignment="1">
      <alignment horizontal="left" vertical="top" wrapText="1"/>
    </xf>
    <xf numFmtId="49" fontId="19" fillId="19" borderId="1" xfId="0" applyNumberFormat="1" applyFont="1" applyFill="1" applyBorder="1" applyAlignment="1">
      <alignment horizontal="center" vertical="center" textRotation="90" wrapText="1"/>
    </xf>
    <xf numFmtId="0" fontId="1" fillId="5" borderId="2" xfId="0" applyFont="1" applyFill="1" applyBorder="1" applyAlignment="1">
      <alignment vertical="top" wrapText="1"/>
    </xf>
    <xf numFmtId="0" fontId="7" fillId="5" borderId="4" xfId="0" applyFont="1" applyFill="1" applyBorder="1" applyAlignment="1">
      <alignment vertical="top" wrapText="1"/>
    </xf>
    <xf numFmtId="166" fontId="26" fillId="5" borderId="2" xfId="1" applyNumberFormat="1" applyFont="1" applyFill="1" applyBorder="1" applyAlignment="1">
      <alignment horizontal="center" vertical="top" wrapText="1"/>
    </xf>
    <xf numFmtId="166" fontId="26" fillId="5" borderId="4" xfId="1" applyNumberFormat="1" applyFont="1" applyFill="1" applyBorder="1" applyAlignment="1">
      <alignment horizontal="center" vertical="top" wrapText="1"/>
    </xf>
    <xf numFmtId="166" fontId="26" fillId="5" borderId="2" xfId="0" applyNumberFormat="1" applyFont="1" applyFill="1" applyBorder="1" applyAlignment="1">
      <alignment horizontal="center" vertical="top"/>
    </xf>
    <xf numFmtId="166" fontId="26" fillId="5" borderId="4" xfId="0" applyNumberFormat="1" applyFont="1" applyFill="1" applyBorder="1" applyAlignment="1">
      <alignment horizontal="center" vertical="top"/>
    </xf>
    <xf numFmtId="0" fontId="26" fillId="19" borderId="1" xfId="6" applyFont="1" applyFill="1" applyBorder="1" applyAlignment="1">
      <alignment horizontal="right" vertical="top" wrapText="1"/>
    </xf>
    <xf numFmtId="0" fontId="26" fillId="5" borderId="1" xfId="0" applyFont="1" applyFill="1" applyBorder="1" applyAlignment="1">
      <alignment horizontal="right" vertical="top" wrapText="1"/>
    </xf>
    <xf numFmtId="0" fontId="26" fillId="0" borderId="1" xfId="0" applyFont="1" applyBorder="1" applyAlignment="1">
      <alignment horizontal="left" vertical="top" wrapText="1"/>
    </xf>
    <xf numFmtId="49" fontId="26" fillId="5" borderId="1" xfId="0" applyNumberFormat="1" applyFont="1" applyFill="1" applyBorder="1" applyAlignment="1">
      <alignment horizontal="center" vertical="top" wrapText="1"/>
    </xf>
    <xf numFmtId="0" fontId="25" fillId="18" borderId="1" xfId="0" applyFont="1" applyFill="1" applyBorder="1" applyAlignment="1">
      <alignment horizontal="left" vertical="top" wrapText="1"/>
    </xf>
    <xf numFmtId="0" fontId="1" fillId="8" borderId="4" xfId="0" applyFont="1" applyFill="1" applyBorder="1" applyAlignment="1">
      <alignment horizontal="left" vertical="top" wrapText="1"/>
    </xf>
    <xf numFmtId="49" fontId="1" fillId="5" borderId="1" xfId="6" applyNumberFormat="1" applyFill="1" applyBorder="1" applyAlignment="1">
      <alignment horizontal="left" vertical="top" wrapText="1"/>
    </xf>
    <xf numFmtId="0" fontId="26" fillId="5" borderId="1" xfId="6" applyFont="1" applyFill="1" applyBorder="1" applyAlignment="1">
      <alignment horizontal="left" vertical="top" wrapText="1"/>
    </xf>
    <xf numFmtId="49" fontId="9" fillId="10" borderId="12" xfId="0" applyNumberFormat="1" applyFont="1" applyFill="1" applyBorder="1" applyAlignment="1">
      <alignment horizontal="left" vertical="top" wrapText="1"/>
    </xf>
    <xf numFmtId="1" fontId="26" fillId="5" borderId="1" xfId="0" applyNumberFormat="1" applyFont="1" applyFill="1" applyBorder="1" applyAlignment="1">
      <alignment horizontal="center" vertical="top" wrapText="1"/>
    </xf>
    <xf numFmtId="0" fontId="26" fillId="4" borderId="1" xfId="0" applyFont="1" applyFill="1" applyBorder="1" applyAlignment="1">
      <alignment horizontal="left" vertical="top" wrapText="1"/>
    </xf>
    <xf numFmtId="49" fontId="1" fillId="0" borderId="1" xfId="0" applyNumberFormat="1" applyFont="1" applyBorder="1" applyAlignment="1">
      <alignment horizontal="center" vertical="top" wrapText="1"/>
    </xf>
    <xf numFmtId="49" fontId="1" fillId="19" borderId="1" xfId="0" applyNumberFormat="1" applyFont="1" applyFill="1" applyBorder="1" applyAlignment="1">
      <alignment horizontal="center" vertical="top" wrapText="1"/>
    </xf>
    <xf numFmtId="166" fontId="1" fillId="5" borderId="6" xfId="0" applyNumberFormat="1" applyFont="1" applyFill="1" applyBorder="1" applyAlignment="1">
      <alignment horizontal="center" vertical="top" wrapText="1"/>
    </xf>
    <xf numFmtId="166" fontId="1" fillId="5" borderId="4"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1" fillId="19" borderId="1"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5" fillId="0" borderId="0" xfId="0" applyFont="1" applyAlignment="1">
      <alignment horizontal="center" vertical="center" wrapText="1"/>
    </xf>
    <xf numFmtId="0" fontId="5" fillId="5" borderId="0" xfId="0" applyFont="1" applyFill="1" applyAlignment="1">
      <alignment horizontal="right" vertical="center" wrapText="1"/>
    </xf>
    <xf numFmtId="49" fontId="5" fillId="11" borderId="2" xfId="0" applyNumberFormat="1" applyFont="1" applyFill="1" applyBorder="1" applyAlignment="1">
      <alignment horizontal="center" vertical="center" wrapText="1"/>
    </xf>
    <xf numFmtId="49" fontId="5" fillId="11" borderId="4" xfId="0" applyNumberFormat="1" applyFont="1" applyFill="1" applyBorder="1" applyAlignment="1">
      <alignment horizontal="center" vertical="center" wrapText="1"/>
    </xf>
    <xf numFmtId="49" fontId="9" fillId="11" borderId="15" xfId="0" applyNumberFormat="1" applyFont="1" applyFill="1" applyBorder="1" applyAlignment="1">
      <alignment horizontal="center" vertical="center" wrapText="1"/>
    </xf>
    <xf numFmtId="49" fontId="9" fillId="11" borderId="13" xfId="0" applyNumberFormat="1"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3" fillId="11" borderId="1" xfId="0" applyFont="1" applyFill="1" applyBorder="1" applyAlignment="1">
      <alignment horizontal="center" vertical="center" wrapText="1"/>
    </xf>
    <xf numFmtId="49" fontId="9" fillId="2" borderId="12" xfId="0" applyNumberFormat="1" applyFont="1" applyFill="1" applyBorder="1" applyAlignment="1">
      <alignment horizontal="right" vertical="top" wrapText="1"/>
    </xf>
    <xf numFmtId="49" fontId="9" fillId="2" borderId="5" xfId="0" applyNumberFormat="1" applyFont="1" applyFill="1" applyBorder="1" applyAlignment="1">
      <alignment horizontal="right" vertical="top" wrapText="1"/>
    </xf>
    <xf numFmtId="49" fontId="14" fillId="0" borderId="2" xfId="0" applyNumberFormat="1" applyFont="1" applyBorder="1" applyAlignment="1">
      <alignment horizontal="left" vertical="top" wrapText="1"/>
    </xf>
    <xf numFmtId="49" fontId="14" fillId="0" borderId="4" xfId="0" applyNumberFormat="1" applyFont="1" applyBorder="1" applyAlignment="1">
      <alignment horizontal="left" vertical="top" wrapText="1"/>
    </xf>
    <xf numFmtId="49" fontId="14" fillId="0" borderId="6" xfId="0" applyNumberFormat="1" applyFont="1" applyBorder="1" applyAlignment="1">
      <alignment horizontal="left" vertical="top" wrapText="1"/>
    </xf>
    <xf numFmtId="0" fontId="14" fillId="5" borderId="2"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6" xfId="0" applyFont="1" applyFill="1" applyBorder="1" applyAlignment="1">
      <alignment horizontal="left" vertical="top" wrapText="1"/>
    </xf>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6" fillId="0" borderId="1" xfId="0" applyFont="1" applyBorder="1" applyAlignment="1">
      <alignment horizontal="center" vertical="top" wrapText="1"/>
    </xf>
    <xf numFmtId="0" fontId="58" fillId="10" borderId="3" xfId="0" applyFont="1" applyFill="1" applyBorder="1" applyAlignment="1">
      <alignment horizontal="left" vertical="top" wrapText="1"/>
    </xf>
    <xf numFmtId="0" fontId="58" fillId="10" borderId="5" xfId="0" applyFont="1" applyFill="1" applyBorder="1" applyAlignment="1">
      <alignment horizontal="left" vertical="top" wrapText="1"/>
    </xf>
    <xf numFmtId="0" fontId="26" fillId="0" borderId="1" xfId="0" applyFont="1" applyBorder="1" applyAlignment="1">
      <alignment horizontal="center" vertical="center" wrapText="1"/>
    </xf>
    <xf numFmtId="1" fontId="26" fillId="5" borderId="2" xfId="0" applyNumberFormat="1" applyFont="1" applyFill="1" applyBorder="1" applyAlignment="1">
      <alignment horizontal="center" vertical="top" wrapText="1"/>
    </xf>
    <xf numFmtId="1" fontId="26" fillId="5" borderId="4" xfId="0" applyNumberFormat="1" applyFont="1" applyFill="1" applyBorder="1" applyAlignment="1">
      <alignment horizontal="center" vertical="top" wrapText="1"/>
    </xf>
    <xf numFmtId="49" fontId="58" fillId="11" borderId="15" xfId="0" applyNumberFormat="1" applyFont="1" applyFill="1" applyBorder="1" applyAlignment="1">
      <alignment horizontal="center" vertical="center" wrapText="1"/>
    </xf>
    <xf numFmtId="49" fontId="58" fillId="11" borderId="13" xfId="0" applyNumberFormat="1" applyFont="1" applyFill="1" applyBorder="1" applyAlignment="1">
      <alignment horizontal="center" vertical="center" wrapText="1"/>
    </xf>
    <xf numFmtId="0" fontId="26" fillId="6" borderId="1" xfId="0" applyFont="1" applyFill="1" applyBorder="1" applyAlignment="1">
      <alignment horizontal="center" vertical="center" wrapText="1"/>
    </xf>
    <xf numFmtId="0" fontId="5" fillId="0" borderId="0" xfId="0" applyFont="1" applyAlignment="1">
      <alignment horizontal="right" vertical="center"/>
    </xf>
    <xf numFmtId="49" fontId="58" fillId="11" borderId="2" xfId="0" applyNumberFormat="1" applyFont="1" applyFill="1" applyBorder="1" applyAlignment="1">
      <alignment horizontal="left" vertical="center" wrapText="1"/>
    </xf>
    <xf numFmtId="49" fontId="58" fillId="11" borderId="4" xfId="0" applyNumberFormat="1" applyFont="1" applyFill="1" applyBorder="1" applyAlignment="1">
      <alignment horizontal="left" vertical="center" wrapText="1"/>
    </xf>
    <xf numFmtId="49" fontId="26" fillId="5" borderId="2" xfId="0" applyNumberFormat="1" applyFont="1" applyFill="1" applyBorder="1" applyAlignment="1">
      <alignment horizontal="left" vertical="top" wrapText="1"/>
    </xf>
    <xf numFmtId="49" fontId="26" fillId="5" borderId="4" xfId="0" applyNumberFormat="1" applyFont="1" applyFill="1" applyBorder="1" applyAlignment="1">
      <alignment horizontal="left" vertical="top" wrapText="1"/>
    </xf>
    <xf numFmtId="0" fontId="26" fillId="19"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0" borderId="1" xfId="0" applyFont="1" applyBorder="1" applyAlignment="1">
      <alignment vertical="center" wrapText="1"/>
    </xf>
    <xf numFmtId="0" fontId="26" fillId="5" borderId="2" xfId="0" applyFont="1" applyFill="1" applyBorder="1" applyAlignment="1">
      <alignment horizontal="left" vertical="top" wrapText="1"/>
    </xf>
    <xf numFmtId="0" fontId="26" fillId="5" borderId="4" xfId="0" applyFont="1" applyFill="1" applyBorder="1" applyAlignment="1">
      <alignment horizontal="left" vertical="top" wrapText="1"/>
    </xf>
    <xf numFmtId="0" fontId="26" fillId="5" borderId="2" xfId="0" applyFont="1" applyFill="1" applyBorder="1" applyAlignment="1">
      <alignment vertical="top" wrapText="1"/>
    </xf>
    <xf numFmtId="0" fontId="26" fillId="5" borderId="4" xfId="0" applyFont="1" applyFill="1" applyBorder="1" applyAlignment="1">
      <alignment vertical="top" wrapText="1"/>
    </xf>
    <xf numFmtId="1" fontId="26" fillId="19" borderId="2" xfId="0" applyNumberFormat="1" applyFont="1" applyFill="1" applyBorder="1" applyAlignment="1">
      <alignment horizontal="center" vertical="top" wrapText="1"/>
    </xf>
    <xf numFmtId="1" fontId="26" fillId="19" borderId="4" xfId="0" applyNumberFormat="1" applyFont="1" applyFill="1" applyBorder="1" applyAlignment="1">
      <alignment horizontal="center" vertical="top" wrapText="1"/>
    </xf>
    <xf numFmtId="49" fontId="5" fillId="5" borderId="1" xfId="0" applyNumberFormat="1" applyFont="1" applyFill="1" applyBorder="1" applyAlignment="1">
      <alignment horizontal="right" vertical="top" wrapText="1"/>
    </xf>
    <xf numFmtId="49" fontId="26" fillId="0" borderId="2" xfId="0" applyNumberFormat="1" applyFont="1" applyBorder="1" applyAlignment="1">
      <alignment horizontal="left" vertical="top" wrapText="1"/>
    </xf>
    <xf numFmtId="49" fontId="26" fillId="0" borderId="4" xfId="0" applyNumberFormat="1" applyFont="1" applyBorder="1" applyAlignment="1">
      <alignment horizontal="left" vertical="top" wrapText="1"/>
    </xf>
    <xf numFmtId="166" fontId="24" fillId="0" borderId="0" xfId="0" applyNumberFormat="1" applyFont="1" applyAlignment="1">
      <alignment horizontal="left" vertical="top" wrapText="1"/>
    </xf>
    <xf numFmtId="0" fontId="26" fillId="0" borderId="2" xfId="0" applyFont="1" applyBorder="1" applyAlignment="1">
      <alignment horizontal="left" vertical="top" wrapText="1"/>
    </xf>
    <xf numFmtId="0" fontId="26" fillId="0" borderId="4" xfId="0" applyFont="1" applyBorder="1" applyAlignment="1">
      <alignment horizontal="left" vertical="top" wrapText="1"/>
    </xf>
    <xf numFmtId="166" fontId="36" fillId="5" borderId="0" xfId="4" applyNumberFormat="1" applyFont="1" applyFill="1" applyAlignment="1">
      <alignment horizontal="left" vertical="top" wrapText="1"/>
    </xf>
    <xf numFmtId="0" fontId="1" fillId="5" borderId="0" xfId="0" applyFont="1" applyFill="1" applyAlignment="1">
      <alignment horizontal="center" vertical="top" wrapText="1"/>
    </xf>
    <xf numFmtId="0" fontId="25" fillId="19" borderId="6" xfId="0" applyFont="1" applyFill="1" applyBorder="1" applyAlignment="1">
      <alignment horizontal="center" vertical="top" wrapText="1"/>
    </xf>
    <xf numFmtId="3" fontId="25" fillId="5" borderId="2" xfId="0" applyNumberFormat="1" applyFont="1" applyFill="1" applyBorder="1" applyAlignment="1">
      <alignment horizontal="center" vertical="top" wrapText="1"/>
    </xf>
    <xf numFmtId="3" fontId="25" fillId="5" borderId="4" xfId="0" applyNumberFormat="1" applyFont="1" applyFill="1" applyBorder="1" applyAlignment="1">
      <alignment horizontal="center" vertical="top" wrapText="1"/>
    </xf>
    <xf numFmtId="0" fontId="22" fillId="5" borderId="1" xfId="0" applyFont="1" applyFill="1" applyBorder="1" applyAlignment="1">
      <alignment horizontal="center" vertical="top" wrapText="1"/>
    </xf>
    <xf numFmtId="166" fontId="22" fillId="5" borderId="2" xfId="0" applyNumberFormat="1" applyFont="1" applyFill="1" applyBorder="1" applyAlignment="1">
      <alignment horizontal="center" vertical="top" wrapText="1"/>
    </xf>
    <xf numFmtId="166" fontId="22" fillId="5" borderId="4" xfId="0" applyNumberFormat="1" applyFont="1" applyFill="1" applyBorder="1" applyAlignment="1">
      <alignment horizontal="center" vertical="top" wrapText="1"/>
    </xf>
    <xf numFmtId="49" fontId="2" fillId="5" borderId="2" xfId="0" applyNumberFormat="1" applyFont="1" applyFill="1" applyBorder="1" applyAlignment="1">
      <alignment horizontal="center" vertical="center" textRotation="90" wrapText="1"/>
    </xf>
    <xf numFmtId="49" fontId="2" fillId="5" borderId="4" xfId="0" applyNumberFormat="1" applyFont="1" applyFill="1" applyBorder="1" applyAlignment="1">
      <alignment horizontal="center" vertical="center" textRotation="90" wrapText="1"/>
    </xf>
    <xf numFmtId="0" fontId="22" fillId="5" borderId="2" xfId="0" applyFont="1" applyFill="1" applyBorder="1" applyAlignment="1">
      <alignment horizontal="left" vertical="top" wrapText="1"/>
    </xf>
    <xf numFmtId="0" fontId="22" fillId="5" borderId="4" xfId="0" applyFont="1" applyFill="1" applyBorder="1" applyAlignment="1">
      <alignment horizontal="left" vertical="top" wrapText="1"/>
    </xf>
    <xf numFmtId="49" fontId="9" fillId="2" borderId="10" xfId="0" applyNumberFormat="1" applyFont="1" applyFill="1" applyBorder="1" applyAlignment="1">
      <alignment horizontal="right" vertical="top" wrapText="1"/>
    </xf>
    <xf numFmtId="49" fontId="9" fillId="2" borderId="7" xfId="0" applyNumberFormat="1" applyFont="1" applyFill="1" applyBorder="1" applyAlignment="1">
      <alignment horizontal="right" vertical="top" wrapText="1"/>
    </xf>
    <xf numFmtId="49" fontId="22" fillId="5" borderId="2" xfId="0" applyNumberFormat="1" applyFont="1" applyFill="1" applyBorder="1" applyAlignment="1">
      <alignment horizontal="left" vertical="top"/>
    </xf>
    <xf numFmtId="49" fontId="22" fillId="5" borderId="4" xfId="0" applyNumberFormat="1" applyFont="1" applyFill="1" applyBorder="1" applyAlignment="1">
      <alignment horizontal="left" vertical="top"/>
    </xf>
    <xf numFmtId="0" fontId="25" fillId="0" borderId="6" xfId="0" applyFont="1" applyBorder="1" applyAlignment="1">
      <alignment horizontal="center" vertical="top" wrapText="1"/>
    </xf>
    <xf numFmtId="166" fontId="25" fillId="19" borderId="2" xfId="0" applyNumberFormat="1" applyFont="1" applyFill="1" applyBorder="1" applyAlignment="1">
      <alignment horizontal="center" vertical="top" wrapText="1"/>
    </xf>
    <xf numFmtId="166" fontId="25" fillId="19" borderId="6" xfId="0" applyNumberFormat="1" applyFont="1" applyFill="1" applyBorder="1" applyAlignment="1">
      <alignment horizontal="center" vertical="top" wrapText="1"/>
    </xf>
    <xf numFmtId="166" fontId="25" fillId="19" borderId="4" xfId="0" applyNumberFormat="1" applyFont="1" applyFill="1" applyBorder="1" applyAlignment="1">
      <alignment horizontal="center" vertical="top" wrapText="1"/>
    </xf>
    <xf numFmtId="0" fontId="25" fillId="5" borderId="6" xfId="0" applyFont="1" applyFill="1" applyBorder="1" applyAlignment="1">
      <alignment horizontal="left" vertical="top" wrapText="1"/>
    </xf>
    <xf numFmtId="0" fontId="27" fillId="5" borderId="0" xfId="0" applyFont="1" applyFill="1" applyAlignment="1">
      <alignment horizontal="right" vertical="center" wrapText="1"/>
    </xf>
    <xf numFmtId="0" fontId="14" fillId="5" borderId="2" xfId="0" applyFont="1" applyFill="1" applyBorder="1" applyAlignment="1">
      <alignment horizontal="center" vertical="top" wrapText="1"/>
    </xf>
    <xf numFmtId="0" fontId="14" fillId="5" borderId="6" xfId="0" applyFont="1" applyFill="1" applyBorder="1" applyAlignment="1">
      <alignment horizontal="center" vertical="top" wrapText="1"/>
    </xf>
    <xf numFmtId="0" fontId="14" fillId="5" borderId="4" xfId="0" applyFont="1" applyFill="1" applyBorder="1" applyAlignment="1">
      <alignment horizontal="center" vertical="top" wrapText="1"/>
    </xf>
    <xf numFmtId="0" fontId="9" fillId="10" borderId="3" xfId="0" applyFont="1" applyFill="1" applyBorder="1" applyAlignment="1">
      <alignment horizontal="left" vertical="top" wrapText="1"/>
    </xf>
    <xf numFmtId="0" fontId="9" fillId="10" borderId="5" xfId="0" applyFont="1" applyFill="1" applyBorder="1" applyAlignment="1">
      <alignment horizontal="left" vertical="top" wrapText="1"/>
    </xf>
    <xf numFmtId="166" fontId="25" fillId="0" borderId="2" xfId="0" applyNumberFormat="1" applyFont="1" applyBorder="1" applyAlignment="1">
      <alignment horizontal="center" vertical="top" wrapText="1"/>
    </xf>
    <xf numFmtId="166" fontId="25" fillId="0" borderId="7" xfId="0" applyNumberFormat="1" applyFont="1" applyBorder="1" applyAlignment="1">
      <alignment horizontal="center" vertical="top" wrapText="1"/>
    </xf>
    <xf numFmtId="0" fontId="22" fillId="5" borderId="6" xfId="0" applyFont="1" applyFill="1" applyBorder="1" applyAlignment="1">
      <alignment horizontal="left" vertical="top" wrapText="1"/>
    </xf>
    <xf numFmtId="0" fontId="26" fillId="5" borderId="6" xfId="0" applyFont="1" applyFill="1" applyBorder="1" applyAlignment="1">
      <alignment horizontal="left" vertical="top" wrapText="1"/>
    </xf>
    <xf numFmtId="49" fontId="24" fillId="5" borderId="2" xfId="0" applyNumberFormat="1" applyFont="1" applyFill="1" applyBorder="1" applyAlignment="1">
      <alignment horizontal="left" vertical="top" wrapText="1"/>
    </xf>
    <xf numFmtId="49" fontId="24" fillId="5" borderId="4" xfId="0" applyNumberFormat="1" applyFont="1" applyFill="1" applyBorder="1" applyAlignment="1">
      <alignment horizontal="left" vertical="top" wrapText="1"/>
    </xf>
    <xf numFmtId="49" fontId="24" fillId="5" borderId="6" xfId="0" applyNumberFormat="1" applyFont="1" applyFill="1" applyBorder="1" applyAlignment="1">
      <alignment horizontal="left" vertical="top" wrapText="1"/>
    </xf>
    <xf numFmtId="166" fontId="71" fillId="5" borderId="0" xfId="4" applyNumberFormat="1" applyFont="1" applyFill="1" applyAlignment="1">
      <alignment horizontal="left" vertical="top" wrapText="1"/>
    </xf>
    <xf numFmtId="0" fontId="26" fillId="19" borderId="2" xfId="0" applyFont="1" applyFill="1" applyBorder="1" applyAlignment="1">
      <alignment horizontal="right" vertical="top" wrapText="1"/>
    </xf>
    <xf numFmtId="0" fontId="26" fillId="19" borderId="4" xfId="0" applyFont="1" applyFill="1" applyBorder="1" applyAlignment="1">
      <alignment horizontal="right" vertical="top" wrapText="1"/>
    </xf>
    <xf numFmtId="0" fontId="26" fillId="5" borderId="2" xfId="0" applyFont="1" applyFill="1" applyBorder="1" applyAlignment="1">
      <alignment horizontal="right" vertical="top" wrapText="1"/>
    </xf>
    <xf numFmtId="0" fontId="26" fillId="5" borderId="6" xfId="0" applyFont="1" applyFill="1" applyBorder="1" applyAlignment="1">
      <alignment horizontal="right" vertical="top" wrapText="1"/>
    </xf>
    <xf numFmtId="0" fontId="26" fillId="5" borderId="4" xfId="0" applyFont="1" applyFill="1" applyBorder="1" applyAlignment="1">
      <alignment horizontal="right" vertical="top" wrapText="1"/>
    </xf>
    <xf numFmtId="0" fontId="26" fillId="5" borderId="2" xfId="0" applyFont="1" applyFill="1" applyBorder="1" applyAlignment="1">
      <alignment horizontal="center" vertical="top" wrapText="1"/>
    </xf>
    <xf numFmtId="0" fontId="26" fillId="5" borderId="4" xfId="0" applyFont="1" applyFill="1" applyBorder="1" applyAlignment="1">
      <alignment horizontal="center" vertical="top" wrapText="1"/>
    </xf>
    <xf numFmtId="49" fontId="26" fillId="5" borderId="2" xfId="0" applyNumberFormat="1" applyFont="1" applyFill="1" applyBorder="1" applyAlignment="1">
      <alignment horizontal="right" vertical="top" wrapText="1"/>
    </xf>
    <xf numFmtId="49" fontId="26" fillId="5" borderId="6" xfId="0" applyNumberFormat="1" applyFont="1" applyFill="1" applyBorder="1" applyAlignment="1">
      <alignment horizontal="right" vertical="top" wrapText="1"/>
    </xf>
    <xf numFmtId="49" fontId="26" fillId="5" borderId="4" xfId="0" applyNumberFormat="1" applyFont="1" applyFill="1" applyBorder="1" applyAlignment="1">
      <alignment horizontal="right" vertical="top" wrapText="1"/>
    </xf>
    <xf numFmtId="49" fontId="19" fillId="19" borderId="2" xfId="0" applyNumberFormat="1" applyFont="1" applyFill="1" applyBorder="1" applyAlignment="1">
      <alignment horizontal="right" vertical="top" wrapText="1"/>
    </xf>
    <xf numFmtId="49" fontId="19" fillId="19" borderId="6" xfId="0" applyNumberFormat="1" applyFont="1" applyFill="1" applyBorder="1" applyAlignment="1">
      <alignment horizontal="right" vertical="top" wrapText="1"/>
    </xf>
    <xf numFmtId="49" fontId="19" fillId="19" borderId="4" xfId="0" applyNumberFormat="1" applyFont="1" applyFill="1" applyBorder="1" applyAlignment="1">
      <alignment horizontal="right" vertical="top" wrapText="1"/>
    </xf>
    <xf numFmtId="49" fontId="19" fillId="19" borderId="2" xfId="0" applyNumberFormat="1" applyFont="1" applyFill="1" applyBorder="1" applyAlignment="1">
      <alignment horizontal="center" vertical="top" wrapText="1"/>
    </xf>
    <xf numFmtId="49" fontId="19" fillId="19" borderId="4" xfId="0" applyNumberFormat="1" applyFont="1" applyFill="1" applyBorder="1" applyAlignment="1">
      <alignment horizontal="center" vertical="top" wrapText="1"/>
    </xf>
    <xf numFmtId="166" fontId="26" fillId="5" borderId="6" xfId="0" applyNumberFormat="1" applyFont="1" applyFill="1" applyBorder="1" applyAlignment="1">
      <alignment horizontal="right" vertical="top" wrapText="1"/>
    </xf>
    <xf numFmtId="49" fontId="26" fillId="5" borderId="6" xfId="0" applyNumberFormat="1" applyFont="1" applyFill="1" applyBorder="1" applyAlignment="1">
      <alignment horizontal="left" vertical="top" wrapText="1"/>
    </xf>
    <xf numFmtId="49" fontId="8" fillId="10" borderId="1" xfId="0" applyNumberFormat="1" applyFont="1" applyFill="1" applyBorder="1" applyAlignment="1">
      <alignment horizontal="left" vertical="top" wrapText="1"/>
    </xf>
    <xf numFmtId="49" fontId="1" fillId="5" borderId="6" xfId="0" applyNumberFormat="1" applyFont="1" applyFill="1" applyBorder="1" applyAlignment="1">
      <alignment horizontal="left" vertical="top" wrapText="1"/>
    </xf>
    <xf numFmtId="0" fontId="26" fillId="5" borderId="6" xfId="0" applyFont="1" applyFill="1" applyBorder="1" applyAlignment="1">
      <alignment horizontal="center" vertical="top" wrapText="1"/>
    </xf>
    <xf numFmtId="49" fontId="5" fillId="2" borderId="3" xfId="0" applyNumberFormat="1" applyFont="1" applyFill="1" applyBorder="1" applyAlignment="1">
      <alignment horizontal="right" vertical="top" wrapText="1"/>
    </xf>
    <xf numFmtId="49" fontId="5" fillId="2" borderId="12" xfId="0" applyNumberFormat="1" applyFont="1" applyFill="1" applyBorder="1" applyAlignment="1">
      <alignment horizontal="right" vertical="top" wrapText="1"/>
    </xf>
    <xf numFmtId="49" fontId="5" fillId="2" borderId="5" xfId="0" applyNumberFormat="1" applyFont="1" applyFill="1" applyBorder="1" applyAlignment="1">
      <alignment horizontal="right" vertical="top" wrapText="1"/>
    </xf>
    <xf numFmtId="49" fontId="19" fillId="5" borderId="2" xfId="0" applyNumberFormat="1" applyFont="1" applyFill="1" applyBorder="1" applyAlignment="1">
      <alignment horizontal="right" vertical="top" wrapText="1"/>
    </xf>
    <xf numFmtId="49" fontId="19" fillId="5" borderId="6" xfId="0" applyNumberFormat="1" applyFont="1" applyFill="1" applyBorder="1" applyAlignment="1">
      <alignment horizontal="right" vertical="top" wrapText="1"/>
    </xf>
    <xf numFmtId="49" fontId="19" fillId="5" borderId="4" xfId="0" applyNumberFormat="1" applyFont="1" applyFill="1" applyBorder="1" applyAlignment="1">
      <alignment horizontal="right" vertical="top" wrapText="1"/>
    </xf>
    <xf numFmtId="49" fontId="1" fillId="0" borderId="2"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49" fontId="1" fillId="5" borderId="2" xfId="0" applyNumberFormat="1" applyFont="1" applyFill="1" applyBorder="1" applyAlignment="1">
      <alignment horizontal="left" vertical="top"/>
    </xf>
    <xf numFmtId="49" fontId="1" fillId="5" borderId="6" xfId="0" applyNumberFormat="1" applyFont="1" applyFill="1" applyBorder="1" applyAlignment="1">
      <alignment horizontal="left" vertical="top"/>
    </xf>
    <xf numFmtId="49" fontId="1" fillId="5" borderId="4" xfId="0" applyNumberFormat="1" applyFont="1" applyFill="1" applyBorder="1" applyAlignment="1">
      <alignment horizontal="left" vertical="top"/>
    </xf>
    <xf numFmtId="49" fontId="19" fillId="5" borderId="2" xfId="0" applyNumberFormat="1" applyFont="1" applyFill="1" applyBorder="1" applyAlignment="1">
      <alignment horizontal="center" vertical="top" wrapText="1"/>
    </xf>
    <xf numFmtId="49" fontId="19" fillId="5" borderId="4" xfId="0" applyNumberFormat="1" applyFont="1" applyFill="1" applyBorder="1" applyAlignment="1">
      <alignment horizontal="center" vertical="top" wrapText="1"/>
    </xf>
    <xf numFmtId="0" fontId="26" fillId="19" borderId="6" xfId="0" applyFont="1" applyFill="1" applyBorder="1" applyAlignment="1">
      <alignment horizontal="right" vertical="top" wrapText="1"/>
    </xf>
    <xf numFmtId="0" fontId="4" fillId="5" borderId="0" xfId="0" applyFont="1" applyFill="1" applyAlignment="1">
      <alignment horizontal="center" vertical="top" wrapText="1"/>
    </xf>
    <xf numFmtId="0" fontId="75" fillId="5" borderId="2" xfId="0" applyFont="1" applyFill="1" applyBorder="1" applyAlignment="1">
      <alignment horizontal="center" vertical="top" wrapText="1"/>
    </xf>
    <xf numFmtId="0" fontId="75" fillId="5" borderId="6" xfId="0" applyFont="1" applyFill="1" applyBorder="1" applyAlignment="1">
      <alignment horizontal="center" vertical="top" wrapText="1"/>
    </xf>
    <xf numFmtId="0" fontId="75" fillId="5" borderId="4" xfId="0" applyFont="1" applyFill="1" applyBorder="1" applyAlignment="1">
      <alignment horizontal="center" vertical="top" wrapText="1"/>
    </xf>
    <xf numFmtId="0" fontId="58" fillId="5" borderId="0" xfId="0" applyFont="1" applyFill="1" applyAlignment="1">
      <alignment horizontal="right" vertical="center" wrapText="1"/>
    </xf>
    <xf numFmtId="49" fontId="9" fillId="11" borderId="8" xfId="0" applyNumberFormat="1" applyFont="1" applyFill="1" applyBorder="1" applyAlignment="1">
      <alignment horizontal="center" vertical="center" wrapText="1"/>
    </xf>
    <xf numFmtId="49" fontId="9" fillId="11" borderId="7" xfId="0" applyNumberFormat="1" applyFont="1" applyFill="1" applyBorder="1" applyAlignment="1">
      <alignment horizontal="center" vertical="center" wrapText="1"/>
    </xf>
    <xf numFmtId="0" fontId="19" fillId="5" borderId="1" xfId="0" applyFont="1" applyFill="1" applyBorder="1" applyAlignment="1">
      <alignment horizontal="center" vertical="center" textRotation="90" wrapText="1"/>
    </xf>
    <xf numFmtId="49" fontId="19" fillId="5" borderId="2" xfId="0" applyNumberFormat="1" applyFont="1" applyFill="1" applyBorder="1" applyAlignment="1">
      <alignment horizontal="center" vertical="center" textRotation="90" wrapText="1"/>
    </xf>
    <xf numFmtId="49" fontId="19" fillId="5" borderId="4" xfId="0" applyNumberFormat="1" applyFont="1" applyFill="1" applyBorder="1" applyAlignment="1">
      <alignment horizontal="center" vertical="center" textRotation="90" wrapText="1"/>
    </xf>
    <xf numFmtId="49" fontId="26" fillId="5" borderId="2" xfId="0" applyNumberFormat="1" applyFont="1" applyFill="1" applyBorder="1" applyAlignment="1">
      <alignment horizontal="center" vertical="top" wrapText="1"/>
    </xf>
    <xf numFmtId="49" fontId="26" fillId="5" borderId="6" xfId="0" applyNumberFormat="1" applyFont="1" applyFill="1" applyBorder="1" applyAlignment="1">
      <alignment horizontal="center" vertical="top" wrapText="1"/>
    </xf>
    <xf numFmtId="49" fontId="26" fillId="5" borderId="4" xfId="0" applyNumberFormat="1" applyFont="1" applyFill="1" applyBorder="1" applyAlignment="1">
      <alignment horizontal="center" vertical="top" wrapText="1"/>
    </xf>
    <xf numFmtId="166" fontId="25" fillId="5" borderId="2" xfId="0" applyNumberFormat="1" applyFont="1" applyFill="1" applyBorder="1" applyAlignment="1">
      <alignment horizontal="center" vertical="center" wrapText="1"/>
    </xf>
    <xf numFmtId="166" fontId="25" fillId="5" borderId="4" xfId="0" applyNumberFormat="1" applyFont="1" applyFill="1" applyBorder="1" applyAlignment="1">
      <alignment horizontal="center" vertical="center" wrapText="1"/>
    </xf>
    <xf numFmtId="49" fontId="25" fillId="0" borderId="1" xfId="0" applyNumberFormat="1" applyFont="1" applyBorder="1" applyAlignment="1">
      <alignment horizontal="center" vertical="top" wrapText="1"/>
    </xf>
    <xf numFmtId="49" fontId="11" fillId="0" borderId="2" xfId="0" applyNumberFormat="1" applyFont="1" applyBorder="1" applyAlignment="1">
      <alignment horizontal="center" vertical="center" textRotation="90" wrapText="1"/>
    </xf>
    <xf numFmtId="49" fontId="11" fillId="0" borderId="4" xfId="0" applyNumberFormat="1" applyFont="1" applyBorder="1" applyAlignment="1">
      <alignment horizontal="center" vertical="center" textRotation="90" wrapText="1"/>
    </xf>
    <xf numFmtId="0" fontId="25" fillId="0" borderId="1" xfId="0" applyFont="1" applyBorder="1" applyAlignment="1">
      <alignment horizontal="center" vertical="top" wrapText="1"/>
    </xf>
    <xf numFmtId="0" fontId="25" fillId="0" borderId="6" xfId="0" applyFont="1" applyBorder="1" applyAlignment="1">
      <alignment horizontal="left" vertical="top" wrapText="1"/>
    </xf>
    <xf numFmtId="166" fontId="25" fillId="5" borderId="6" xfId="0" applyNumberFormat="1" applyFont="1" applyFill="1" applyBorder="1" applyAlignment="1">
      <alignment horizontal="center" vertical="center" wrapText="1"/>
    </xf>
    <xf numFmtId="3" fontId="25" fillId="0" borderId="1" xfId="0" applyNumberFormat="1" applyFont="1" applyBorder="1" applyAlignment="1">
      <alignment horizontal="left" vertical="top" wrapText="1"/>
    </xf>
    <xf numFmtId="0" fontId="14" fillId="5" borderId="2" xfId="11" applyFont="1" applyFill="1" applyBorder="1" applyAlignment="1">
      <alignment vertical="top" wrapText="1"/>
    </xf>
    <xf numFmtId="0" fontId="14" fillId="5" borderId="4" xfId="11" applyFont="1" applyFill="1" applyBorder="1" applyAlignment="1">
      <alignment vertical="top" wrapText="1"/>
    </xf>
    <xf numFmtId="3" fontId="25" fillId="5" borderId="2" xfId="0" applyNumberFormat="1" applyFont="1" applyFill="1" applyBorder="1" applyAlignment="1">
      <alignment horizontal="left" vertical="top" wrapText="1"/>
    </xf>
    <xf numFmtId="3" fontId="25" fillId="5" borderId="4" xfId="0" applyNumberFormat="1" applyFont="1" applyFill="1" applyBorder="1" applyAlignment="1">
      <alignment horizontal="left" vertical="top" wrapText="1"/>
    </xf>
    <xf numFmtId="3" fontId="25" fillId="5" borderId="1" xfId="0" applyNumberFormat="1" applyFont="1" applyFill="1" applyBorder="1" applyAlignment="1">
      <alignment horizontal="left" vertical="top" wrapText="1"/>
    </xf>
    <xf numFmtId="49" fontId="25" fillId="0" borderId="2" xfId="0" applyNumberFormat="1" applyFont="1" applyBorder="1" applyAlignment="1">
      <alignment horizontal="left" vertical="top" wrapText="1"/>
    </xf>
    <xf numFmtId="49" fontId="25" fillId="0" borderId="4" xfId="0" applyNumberFormat="1" applyFont="1" applyBorder="1" applyAlignment="1">
      <alignment horizontal="left" vertical="top"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8" fillId="0" borderId="0" xfId="0" applyFont="1" applyAlignment="1">
      <alignment horizontal="center" wrapText="1"/>
    </xf>
    <xf numFmtId="0" fontId="27" fillId="10" borderId="3" xfId="0" applyFont="1" applyFill="1" applyBorder="1" applyAlignment="1">
      <alignment horizontal="left" vertical="top" wrapText="1"/>
    </xf>
    <xf numFmtId="0" fontId="27" fillId="10" borderId="5" xfId="0" applyFont="1" applyFill="1" applyBorder="1" applyAlignment="1">
      <alignment horizontal="left" vertical="top" wrapText="1"/>
    </xf>
    <xf numFmtId="0" fontId="25" fillId="0" borderId="1" xfId="0" applyFont="1" applyBorder="1" applyAlignment="1">
      <alignment horizontal="left" vertical="top" wrapText="1"/>
    </xf>
    <xf numFmtId="49" fontId="27" fillId="5" borderId="1" xfId="0" applyNumberFormat="1" applyFont="1" applyFill="1" applyBorder="1" applyAlignment="1">
      <alignment horizontal="right" vertical="top" wrapText="1"/>
    </xf>
    <xf numFmtId="49" fontId="28" fillId="10" borderId="1" xfId="0" applyNumberFormat="1" applyFont="1" applyFill="1" applyBorder="1" applyAlignment="1">
      <alignment horizontal="right" vertical="top" wrapText="1"/>
    </xf>
    <xf numFmtId="166" fontId="36" fillId="5" borderId="0" xfId="0" applyNumberFormat="1" applyFont="1" applyFill="1" applyAlignment="1">
      <alignment horizontal="left" vertical="top" wrapText="1"/>
    </xf>
    <xf numFmtId="0" fontId="14" fillId="5" borderId="2" xfId="4" applyFont="1" applyFill="1" applyBorder="1" applyAlignment="1">
      <alignment vertical="top" wrapText="1"/>
    </xf>
    <xf numFmtId="0" fontId="14" fillId="5" borderId="6" xfId="4" applyFont="1" applyFill="1" applyBorder="1" applyAlignment="1">
      <alignment vertical="top" wrapText="1"/>
    </xf>
    <xf numFmtId="0" fontId="14" fillId="5" borderId="4" xfId="4" applyFont="1" applyFill="1" applyBorder="1" applyAlignment="1">
      <alignment vertical="top" wrapText="1"/>
    </xf>
    <xf numFmtId="49" fontId="14" fillId="5" borderId="2" xfId="4" applyNumberFormat="1" applyFont="1" applyFill="1" applyBorder="1" applyAlignment="1">
      <alignment horizontal="left" vertical="top" wrapText="1"/>
    </xf>
    <xf numFmtId="49" fontId="14" fillId="5" borderId="6" xfId="4" applyNumberFormat="1" applyFont="1" applyFill="1" applyBorder="1" applyAlignment="1">
      <alignment horizontal="left" vertical="top" wrapText="1"/>
    </xf>
    <xf numFmtId="49" fontId="14" fillId="5" borderId="4" xfId="4" applyNumberFormat="1" applyFont="1" applyFill="1" applyBorder="1" applyAlignment="1">
      <alignment horizontal="left" vertical="top" wrapText="1"/>
    </xf>
    <xf numFmtId="0" fontId="25" fillId="19" borderId="2" xfId="4" applyFont="1" applyFill="1" applyBorder="1" applyAlignment="1">
      <alignment horizontal="center" vertical="top" wrapText="1"/>
    </xf>
    <xf numFmtId="0" fontId="25" fillId="19" borderId="6" xfId="4" applyFont="1" applyFill="1" applyBorder="1" applyAlignment="1">
      <alignment horizontal="center" vertical="top" wrapText="1"/>
    </xf>
    <xf numFmtId="0" fontId="25" fillId="19" borderId="4" xfId="4" applyFont="1" applyFill="1" applyBorder="1" applyAlignment="1">
      <alignment horizontal="center" vertical="top" wrapText="1"/>
    </xf>
    <xf numFmtId="0" fontId="14" fillId="5" borderId="2" xfId="4" applyFont="1" applyFill="1" applyBorder="1" applyAlignment="1">
      <alignment horizontal="center" vertical="top" wrapText="1"/>
    </xf>
    <xf numFmtId="0" fontId="14" fillId="5" borderId="6" xfId="4" applyFont="1" applyFill="1" applyBorder="1" applyAlignment="1">
      <alignment horizontal="center" vertical="top" wrapText="1"/>
    </xf>
    <xf numFmtId="0" fontId="14" fillId="5" borderId="4" xfId="4" applyFont="1" applyFill="1" applyBorder="1" applyAlignment="1">
      <alignment horizontal="center" vertical="top" wrapText="1"/>
    </xf>
    <xf numFmtId="0" fontId="25" fillId="5" borderId="2" xfId="4" applyFont="1" applyFill="1" applyBorder="1" applyAlignment="1">
      <alignment horizontal="center" vertical="top" wrapText="1"/>
    </xf>
    <xf numFmtId="0" fontId="25" fillId="5" borderId="6" xfId="4" applyFont="1" applyFill="1" applyBorder="1" applyAlignment="1">
      <alignment horizontal="center" vertical="top" wrapText="1"/>
    </xf>
    <xf numFmtId="0" fontId="25" fillId="5" borderId="4" xfId="4" applyFont="1" applyFill="1" applyBorder="1" applyAlignment="1">
      <alignment horizontal="center" vertical="top" wrapText="1"/>
    </xf>
    <xf numFmtId="0" fontId="25" fillId="5" borderId="2" xfId="4" applyFont="1" applyFill="1" applyBorder="1" applyAlignment="1">
      <alignment horizontal="left" vertical="top" wrapText="1"/>
    </xf>
    <xf numFmtId="0" fontId="25" fillId="5" borderId="6" xfId="4" applyFont="1" applyFill="1" applyBorder="1" applyAlignment="1">
      <alignment horizontal="left" vertical="top" wrapText="1"/>
    </xf>
    <xf numFmtId="0" fontId="25" fillId="5" borderId="4" xfId="4" applyFont="1" applyFill="1" applyBorder="1" applyAlignment="1">
      <alignment horizontal="left" vertical="top" wrapText="1"/>
    </xf>
    <xf numFmtId="0" fontId="9" fillId="10" borderId="3" xfId="4" applyFont="1" applyFill="1" applyBorder="1" applyAlignment="1">
      <alignment horizontal="left" vertical="top" wrapText="1"/>
    </xf>
    <xf numFmtId="0" fontId="9" fillId="10" borderId="5" xfId="4" applyFont="1" applyFill="1" applyBorder="1" applyAlignment="1">
      <alignment horizontal="left" vertical="top" wrapText="1"/>
    </xf>
    <xf numFmtId="166" fontId="25" fillId="0" borderId="2" xfId="4" applyNumberFormat="1" applyFont="1" applyBorder="1" applyAlignment="1">
      <alignment horizontal="right" vertical="top" wrapText="1"/>
    </xf>
    <xf numFmtId="166" fontId="25" fillId="0" borderId="6" xfId="4" applyNumberFormat="1" applyFont="1" applyBorder="1" applyAlignment="1">
      <alignment horizontal="right" vertical="top" wrapText="1"/>
    </xf>
    <xf numFmtId="166" fontId="25" fillId="0" borderId="4" xfId="4" applyNumberFormat="1" applyFont="1" applyBorder="1" applyAlignment="1">
      <alignment horizontal="right" vertical="top" wrapText="1"/>
    </xf>
    <xf numFmtId="0" fontId="14" fillId="0" borderId="2" xfId="4" applyFont="1" applyBorder="1" applyAlignment="1">
      <alignment horizontal="left" vertical="top" wrapText="1"/>
    </xf>
    <xf numFmtId="0" fontId="14" fillId="0" borderId="6" xfId="4" applyFont="1" applyBorder="1" applyAlignment="1">
      <alignment horizontal="left" vertical="top" wrapText="1"/>
    </xf>
    <xf numFmtId="0" fontId="14" fillId="0" borderId="4" xfId="4" applyFont="1" applyBorder="1" applyAlignment="1">
      <alignment horizontal="left" vertical="top" wrapText="1"/>
    </xf>
    <xf numFmtId="0" fontId="14" fillId="0" borderId="1" xfId="4" applyFont="1" applyBorder="1" applyAlignment="1">
      <alignment vertical="top" wrapText="1"/>
    </xf>
    <xf numFmtId="0" fontId="9" fillId="5" borderId="0" xfId="0" applyFont="1" applyFill="1" applyAlignment="1">
      <alignment horizontal="right" vertical="center" wrapText="1"/>
    </xf>
    <xf numFmtId="166" fontId="25" fillId="0" borderId="2" xfId="4" applyNumberFormat="1" applyFont="1" applyBorder="1" applyAlignment="1">
      <alignment horizontal="center" vertical="top" wrapText="1"/>
    </xf>
    <xf numFmtId="166" fontId="25" fillId="0" borderId="6" xfId="4" applyNumberFormat="1" applyFont="1" applyBorder="1" applyAlignment="1">
      <alignment horizontal="center" vertical="top" wrapText="1"/>
    </xf>
    <xf numFmtId="166" fontId="25" fillId="19" borderId="2" xfId="4" applyNumberFormat="1" applyFont="1" applyFill="1" applyBorder="1" applyAlignment="1">
      <alignment horizontal="right" vertical="top" wrapText="1"/>
    </xf>
    <xf numFmtId="166" fontId="25" fillId="19" borderId="6" xfId="4" applyNumberFormat="1" applyFont="1" applyFill="1" applyBorder="1" applyAlignment="1">
      <alignment horizontal="right" vertical="top" wrapText="1"/>
    </xf>
    <xf numFmtId="166" fontId="25" fillId="19" borderId="4" xfId="4" applyNumberFormat="1" applyFont="1" applyFill="1" applyBorder="1" applyAlignment="1">
      <alignment horizontal="right" vertical="top" wrapText="1"/>
    </xf>
    <xf numFmtId="49" fontId="9" fillId="2" borderId="1" xfId="0" applyNumberFormat="1" applyFont="1" applyFill="1" applyBorder="1" applyAlignment="1">
      <alignment horizontal="right" vertical="top" wrapText="1"/>
    </xf>
    <xf numFmtId="166" fontId="31" fillId="5" borderId="2" xfId="0" applyNumberFormat="1" applyFont="1" applyFill="1" applyBorder="1" applyAlignment="1">
      <alignment horizontal="center" vertical="top" wrapText="1"/>
    </xf>
    <xf numFmtId="166" fontId="31" fillId="5" borderId="6" xfId="0" applyNumberFormat="1" applyFont="1" applyFill="1" applyBorder="1" applyAlignment="1">
      <alignment horizontal="center" vertical="top" wrapText="1"/>
    </xf>
    <xf numFmtId="166" fontId="31" fillId="5" borderId="4" xfId="0" applyNumberFormat="1" applyFont="1" applyFill="1" applyBorder="1" applyAlignment="1">
      <alignment horizontal="center" vertical="top" wrapText="1"/>
    </xf>
    <xf numFmtId="166" fontId="55" fillId="5" borderId="0" xfId="0" applyNumberFormat="1" applyFont="1" applyFill="1" applyAlignment="1">
      <alignment horizontal="left" vertical="top" wrapText="1"/>
    </xf>
    <xf numFmtId="0" fontId="15" fillId="0" borderId="0" xfId="4" applyFont="1" applyAlignment="1">
      <alignment horizontal="center" vertical="top" wrapText="1"/>
    </xf>
    <xf numFmtId="166" fontId="25" fillId="5" borderId="1" xfId="0" applyNumberFormat="1" applyFont="1" applyFill="1" applyBorder="1" applyAlignment="1">
      <alignment horizontal="center" vertical="top" wrapText="1"/>
    </xf>
    <xf numFmtId="166" fontId="71" fillId="5" borderId="0" xfId="0" applyNumberFormat="1" applyFont="1" applyFill="1" applyAlignment="1">
      <alignment horizontal="left" vertical="top" wrapText="1"/>
    </xf>
    <xf numFmtId="166" fontId="26" fillId="19" borderId="2" xfId="0" applyNumberFormat="1" applyFont="1" applyFill="1" applyBorder="1" applyAlignment="1">
      <alignment horizontal="right" vertical="top"/>
    </xf>
    <xf numFmtId="166" fontId="26" fillId="19" borderId="6" xfId="0" applyNumberFormat="1" applyFont="1" applyFill="1" applyBorder="1" applyAlignment="1">
      <alignment horizontal="right" vertical="top"/>
    </xf>
    <xf numFmtId="166" fontId="26" fillId="19" borderId="4" xfId="0" applyNumberFormat="1" applyFont="1" applyFill="1" applyBorder="1" applyAlignment="1">
      <alignment horizontal="right" vertical="top"/>
    </xf>
    <xf numFmtId="0" fontId="26" fillId="19" borderId="2" xfId="6" applyFont="1" applyFill="1" applyBorder="1" applyAlignment="1">
      <alignment horizontal="center" vertical="top" wrapText="1"/>
    </xf>
    <xf numFmtId="0" fontId="26" fillId="19" borderId="4" xfId="6" applyFont="1" applyFill="1" applyBorder="1" applyAlignment="1">
      <alignment horizontal="center" vertical="top" wrapText="1"/>
    </xf>
    <xf numFmtId="0" fontId="26" fillId="19" borderId="1" xfId="6" applyFont="1" applyFill="1" applyBorder="1" applyAlignment="1">
      <alignment horizontal="center" vertical="top" wrapText="1"/>
    </xf>
    <xf numFmtId="0" fontId="26" fillId="19" borderId="6" xfId="6" applyFont="1" applyFill="1" applyBorder="1" applyAlignment="1">
      <alignment horizontal="center" vertical="top" wrapText="1"/>
    </xf>
    <xf numFmtId="166" fontId="26" fillId="5" borderId="2" xfId="6" applyNumberFormat="1" applyFont="1" applyFill="1" applyBorder="1" applyAlignment="1">
      <alignment horizontal="center" vertical="top" wrapText="1"/>
    </xf>
    <xf numFmtId="166" fontId="26" fillId="5" borderId="6" xfId="6" applyNumberFormat="1" applyFont="1" applyFill="1" applyBorder="1" applyAlignment="1">
      <alignment horizontal="center" vertical="top" wrapText="1"/>
    </xf>
    <xf numFmtId="166" fontId="26" fillId="5" borderId="4" xfId="6" applyNumberFormat="1" applyFont="1" applyFill="1" applyBorder="1" applyAlignment="1">
      <alignment horizontal="center" vertical="top" wrapText="1"/>
    </xf>
    <xf numFmtId="0" fontId="26" fillId="0" borderId="1" xfId="6" applyFont="1" applyBorder="1" applyAlignment="1">
      <alignment horizontal="center" vertical="top" wrapText="1"/>
    </xf>
    <xf numFmtId="0" fontId="58" fillId="11" borderId="3" xfId="0" applyFont="1" applyFill="1" applyBorder="1" applyAlignment="1">
      <alignment horizontal="center" vertical="center" wrapText="1"/>
    </xf>
    <xf numFmtId="0" fontId="58" fillId="11" borderId="12" xfId="0" applyFont="1" applyFill="1" applyBorder="1" applyAlignment="1">
      <alignment horizontal="center" vertical="center" wrapText="1"/>
    </xf>
    <xf numFmtId="0" fontId="58" fillId="11" borderId="5" xfId="0" applyFont="1" applyFill="1" applyBorder="1" applyAlignment="1">
      <alignment horizontal="center" vertical="center" wrapText="1"/>
    </xf>
    <xf numFmtId="166" fontId="26" fillId="5" borderId="2" xfId="0" applyNumberFormat="1" applyFont="1" applyFill="1" applyBorder="1" applyAlignment="1">
      <alignment horizontal="right" vertical="top"/>
    </xf>
    <xf numFmtId="166" fontId="26" fillId="5" borderId="6" xfId="0" applyNumberFormat="1" applyFont="1" applyFill="1" applyBorder="1" applyAlignment="1">
      <alignment horizontal="right" vertical="top"/>
    </xf>
    <xf numFmtId="166" fontId="26" fillId="5" borderId="4" xfId="0" applyNumberFormat="1" applyFont="1" applyFill="1" applyBorder="1" applyAlignment="1">
      <alignment horizontal="right" vertical="top"/>
    </xf>
    <xf numFmtId="0" fontId="26" fillId="5" borderId="2" xfId="6" applyFont="1" applyFill="1" applyBorder="1" applyAlignment="1">
      <alignment horizontal="center" vertical="top" wrapText="1"/>
    </xf>
    <xf numFmtId="0" fontId="26" fillId="5" borderId="6" xfId="6" applyFont="1" applyFill="1" applyBorder="1" applyAlignment="1">
      <alignment horizontal="center" vertical="top" wrapText="1"/>
    </xf>
    <xf numFmtId="0" fontId="26" fillId="5" borderId="4" xfId="6" applyFont="1" applyFill="1" applyBorder="1" applyAlignment="1">
      <alignment horizontal="center" vertical="top" wrapText="1"/>
    </xf>
    <xf numFmtId="0" fontId="26" fillId="5" borderId="2" xfId="6" applyFont="1" applyFill="1" applyBorder="1" applyAlignment="1">
      <alignment horizontal="left" vertical="top" wrapText="1"/>
    </xf>
    <xf numFmtId="0" fontId="26" fillId="5" borderId="4" xfId="6" applyFont="1" applyFill="1" applyBorder="1" applyAlignment="1">
      <alignment horizontal="left" vertical="top" wrapText="1"/>
    </xf>
    <xf numFmtId="0" fontId="26" fillId="0" borderId="2" xfId="6" applyFont="1" applyBorder="1" applyAlignment="1">
      <alignment horizontal="center" vertical="top" wrapText="1"/>
    </xf>
    <xf numFmtId="0" fontId="26" fillId="0" borderId="4" xfId="6" applyFont="1" applyBorder="1" applyAlignment="1">
      <alignment horizontal="center" vertical="top" wrapText="1"/>
    </xf>
    <xf numFmtId="3" fontId="26" fillId="0" borderId="2" xfId="6" applyNumberFormat="1" applyFont="1" applyBorder="1" applyAlignment="1">
      <alignment horizontal="left" vertical="top" wrapText="1"/>
    </xf>
    <xf numFmtId="3" fontId="26" fillId="0" borderId="4" xfId="6" applyNumberFormat="1" applyFont="1" applyBorder="1" applyAlignment="1">
      <alignment horizontal="left" vertical="top" wrapText="1"/>
    </xf>
    <xf numFmtId="49" fontId="1" fillId="0" borderId="1" xfId="6" applyNumberFormat="1" applyBorder="1" applyAlignment="1">
      <alignment horizontal="left" vertical="top" wrapText="1"/>
    </xf>
    <xf numFmtId="49" fontId="1" fillId="0" borderId="2" xfId="6" applyNumberFormat="1" applyBorder="1" applyAlignment="1">
      <alignment horizontal="left" vertical="top" wrapText="1"/>
    </xf>
    <xf numFmtId="49" fontId="1" fillId="0" borderId="4" xfId="6" applyNumberFormat="1" applyBorder="1" applyAlignment="1">
      <alignment horizontal="left" vertical="top" wrapText="1"/>
    </xf>
    <xf numFmtId="49" fontId="14" fillId="0" borderId="1" xfId="6" applyNumberFormat="1" applyFont="1" applyBorder="1" applyAlignment="1">
      <alignment horizontal="left" vertical="top" wrapText="1"/>
    </xf>
    <xf numFmtId="0" fontId="8" fillId="10" borderId="1" xfId="6" applyFont="1" applyFill="1" applyBorder="1" applyAlignment="1">
      <alignment horizontal="left" vertical="top" wrapText="1"/>
    </xf>
    <xf numFmtId="0" fontId="14" fillId="0" borderId="1" xfId="0" applyFont="1" applyBorder="1" applyAlignment="1">
      <alignment horizontal="left" vertical="top" wrapText="1"/>
    </xf>
    <xf numFmtId="49" fontId="1" fillId="0" borderId="15" xfId="6" applyNumberFormat="1" applyBorder="1" applyAlignment="1">
      <alignment horizontal="left" vertical="top" wrapText="1"/>
    </xf>
    <xf numFmtId="49" fontId="1" fillId="0" borderId="13" xfId="6" applyNumberFormat="1" applyBorder="1" applyAlignment="1">
      <alignment horizontal="left" vertical="top" wrapText="1"/>
    </xf>
    <xf numFmtId="0" fontId="1" fillId="0" borderId="2" xfId="6" applyBorder="1" applyAlignment="1">
      <alignment horizontal="left" vertical="top" wrapText="1"/>
    </xf>
    <xf numFmtId="0" fontId="1" fillId="0" borderId="6" xfId="6" applyBorder="1" applyAlignment="1">
      <alignment horizontal="left" vertical="top" wrapText="1"/>
    </xf>
    <xf numFmtId="0" fontId="1" fillId="0" borderId="4" xfId="6" applyBorder="1" applyAlignment="1">
      <alignment horizontal="left" vertical="top" wrapText="1"/>
    </xf>
    <xf numFmtId="49" fontId="4" fillId="10" borderId="1" xfId="6" applyNumberFormat="1" applyFont="1" applyFill="1" applyBorder="1" applyAlignment="1">
      <alignment horizontal="right" vertical="top" wrapText="1"/>
    </xf>
    <xf numFmtId="0" fontId="8" fillId="10" borderId="3" xfId="6" applyFont="1" applyFill="1" applyBorder="1" applyAlignment="1">
      <alignment horizontal="left" vertical="top" wrapText="1"/>
    </xf>
    <xf numFmtId="0" fontId="8" fillId="10" borderId="5" xfId="6" applyFont="1" applyFill="1" applyBorder="1" applyAlignment="1">
      <alignment horizontal="left" vertical="top" wrapText="1"/>
    </xf>
    <xf numFmtId="49" fontId="14" fillId="5" borderId="2" xfId="6" applyNumberFormat="1" applyFont="1" applyFill="1" applyBorder="1" applyAlignment="1">
      <alignment horizontal="left" vertical="top" wrapText="1"/>
    </xf>
    <xf numFmtId="49" fontId="14" fillId="5" borderId="4" xfId="6" applyNumberFormat="1" applyFont="1" applyFill="1" applyBorder="1" applyAlignment="1">
      <alignment horizontal="left" vertical="top" wrapText="1"/>
    </xf>
    <xf numFmtId="49" fontId="1" fillId="0" borderId="2" xfId="6" applyNumberFormat="1" applyBorder="1" applyAlignment="1">
      <alignment horizontal="center" vertical="top" wrapText="1"/>
    </xf>
    <xf numFmtId="49" fontId="1" fillId="0" borderId="4" xfId="6" applyNumberFormat="1" applyBorder="1" applyAlignment="1">
      <alignment horizontal="center" vertical="top" wrapText="1"/>
    </xf>
    <xf numFmtId="49" fontId="5" fillId="2" borderId="1" xfId="6" applyNumberFormat="1" applyFont="1" applyFill="1" applyBorder="1" applyAlignment="1">
      <alignment horizontal="right" vertical="top" wrapText="1"/>
    </xf>
    <xf numFmtId="49" fontId="14" fillId="0" borderId="2" xfId="6" applyNumberFormat="1" applyFont="1" applyBorder="1" applyAlignment="1">
      <alignment horizontal="left" vertical="top" wrapText="1"/>
    </xf>
    <xf numFmtId="49" fontId="14" fillId="0" borderId="4" xfId="6" applyNumberFormat="1" applyFont="1" applyBorder="1" applyAlignment="1">
      <alignment horizontal="left" vertical="top" wrapText="1"/>
    </xf>
    <xf numFmtId="49" fontId="14" fillId="5" borderId="1" xfId="6" applyNumberFormat="1" applyFont="1" applyFill="1" applyBorder="1" applyAlignment="1">
      <alignment horizontal="left" vertical="top" wrapText="1"/>
    </xf>
    <xf numFmtId="49" fontId="82" fillId="0" borderId="11" xfId="0" applyNumberFormat="1" applyFont="1" applyBorder="1" applyAlignment="1">
      <alignment horizontal="left" vertical="top" wrapText="1"/>
    </xf>
    <xf numFmtId="0" fontId="53" fillId="0" borderId="3" xfId="0" applyFont="1" applyBorder="1" applyAlignment="1">
      <alignment horizontal="left" vertical="center" wrapText="1"/>
    </xf>
    <xf numFmtId="0" fontId="53" fillId="0" borderId="5" xfId="0" applyFont="1" applyBorder="1" applyAlignment="1">
      <alignment horizontal="left" vertical="center" wrapText="1"/>
    </xf>
    <xf numFmtId="0" fontId="51" fillId="0" borderId="10" xfId="0" applyFont="1" applyBorder="1" applyAlignment="1">
      <alignment horizontal="center" vertical="top" wrapText="1"/>
    </xf>
    <xf numFmtId="0" fontId="53" fillId="11" borderId="3" xfId="0" applyFont="1" applyFill="1" applyBorder="1" applyAlignment="1">
      <alignment horizontal="left" vertical="center" wrapText="1"/>
    </xf>
    <xf numFmtId="0" fontId="53" fillId="11" borderId="5" xfId="0" applyFont="1" applyFill="1" applyBorder="1" applyAlignment="1">
      <alignment horizontal="left" vertical="center" wrapText="1"/>
    </xf>
    <xf numFmtId="0" fontId="53" fillId="10" borderId="3" xfId="0" applyFont="1" applyFill="1" applyBorder="1" applyAlignment="1">
      <alignment horizontal="left" vertical="center" wrapText="1"/>
    </xf>
    <xf numFmtId="0" fontId="53" fillId="10" borderId="5" xfId="0" applyFont="1" applyFill="1" applyBorder="1" applyAlignment="1">
      <alignment horizontal="left" vertical="center" wrapText="1"/>
    </xf>
    <xf numFmtId="0" fontId="51" fillId="11" borderId="1" xfId="0" applyFont="1" applyFill="1" applyBorder="1" applyAlignment="1">
      <alignment horizontal="left" vertical="center" wrapText="1"/>
    </xf>
    <xf numFmtId="0" fontId="53" fillId="0" borderId="1" xfId="0" applyFont="1" applyBorder="1" applyAlignment="1">
      <alignment horizontal="left" vertical="center" wrapText="1"/>
    </xf>
  </cellXfs>
  <cellStyles count="13">
    <cellStyle name="Įprastas" xfId="0" builtinId="0"/>
    <cellStyle name="Įprastas 2" xfId="1" xr:uid="{00000000-0005-0000-0000-000001000000}"/>
    <cellStyle name="Įprastas 3" xfId="2" xr:uid="{00000000-0005-0000-0000-000002000000}"/>
    <cellStyle name="Įprastas 4" xfId="12" xr:uid="{A527792B-5FFB-4BEC-A947-AE414C9B2BA9}"/>
    <cellStyle name="Kablelis 2" xfId="3" xr:uid="{00000000-0005-0000-0000-000003000000}"/>
    <cellStyle name="Normal 2" xfId="4" xr:uid="{00000000-0005-0000-0000-000004000000}"/>
    <cellStyle name="Normal 3" xfId="5" xr:uid="{00000000-0005-0000-0000-000005000000}"/>
    <cellStyle name="Normal_biudžetas 6_2009 m 02 men biudzetas." xfId="11" xr:uid="{00000000-0005-0000-0000-000006000000}"/>
    <cellStyle name="Normal_Sheet1" xfId="6" xr:uid="{00000000-0005-0000-0000-000007000000}"/>
    <cellStyle name="Paprastas 2" xfId="7" xr:uid="{00000000-0005-0000-0000-000008000000}"/>
    <cellStyle name="Paprastas_Lapas1" xfId="8" xr:uid="{00000000-0005-0000-0000-000009000000}"/>
    <cellStyle name="Percent 2" xfId="10" xr:uid="{00000000-0005-0000-0000-00000A000000}"/>
    <cellStyle name="Procentai 2" xfId="9" xr:uid="{00000000-0005-0000-0000-00000B000000}"/>
  </cellStyles>
  <dxfs count="0"/>
  <tableStyles count="0" defaultTableStyle="TableStyleMedium9" defaultPivotStyle="PivotStyleLight16"/>
  <colors>
    <mruColors>
      <color rgb="FFFFFFCC"/>
      <color rgb="FF188A3E"/>
      <color rgb="FF00863D"/>
      <color rgb="FF63E3FD"/>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1:R124"/>
  <sheetViews>
    <sheetView zoomScale="85" zoomScaleNormal="85" workbookViewId="0">
      <pane ySplit="19" topLeftCell="A20" activePane="bottomLeft" state="frozen"/>
      <selection activeCell="H12" sqref="H12:H18"/>
      <selection pane="bottomLeft" activeCell="U19" sqref="U19"/>
    </sheetView>
  </sheetViews>
  <sheetFormatPr defaultColWidth="9.140625" defaultRowHeight="12.75" x14ac:dyDescent="0.2"/>
  <cols>
    <col min="1" max="1" width="2.28515625" style="157" customWidth="1"/>
    <col min="2" max="2" width="17.140625" style="151" customWidth="1"/>
    <col min="3" max="3" width="59.5703125" style="157" customWidth="1"/>
    <col min="4" max="4" width="9" style="151" customWidth="1"/>
    <col min="5" max="5" width="13" style="156" customWidth="1"/>
    <col min="6" max="6" width="14.85546875" style="382" customWidth="1"/>
    <col min="7" max="7" width="12.85546875" style="156" customWidth="1"/>
    <col min="8" max="8" width="13.140625" style="156" customWidth="1"/>
    <col min="9" max="9" width="11.5703125" style="343" customWidth="1"/>
    <col min="10" max="10" width="30" style="157" customWidth="1"/>
    <col min="11" max="11" width="8" style="343" customWidth="1"/>
    <col min="12" max="12" width="7.85546875" style="543" customWidth="1"/>
    <col min="13" max="13" width="6.7109375" style="156" customWidth="1"/>
    <col min="14" max="14" width="7.42578125" style="156" customWidth="1"/>
    <col min="15" max="15" width="9.140625" style="281"/>
    <col min="16" max="16384" width="9.140625" style="157"/>
  </cols>
  <sheetData>
    <row r="1" spans="2:14" ht="12.75" hidden="1" customHeight="1" x14ac:dyDescent="0.2"/>
    <row r="2" spans="2:14" ht="12.75" hidden="1" customHeight="1" x14ac:dyDescent="0.2"/>
    <row r="3" spans="2:14" ht="12.75" hidden="1" customHeight="1" x14ac:dyDescent="0.2"/>
    <row r="4" spans="2:14" ht="12.75" hidden="1" customHeight="1" x14ac:dyDescent="0.2"/>
    <row r="5" spans="2:14" ht="12.75" hidden="1" customHeight="1" x14ac:dyDescent="0.2"/>
    <row r="6" spans="2:14" ht="12.75" hidden="1" customHeight="1" x14ac:dyDescent="0.2"/>
    <row r="7" spans="2:14" ht="12.75" hidden="1" customHeight="1" x14ac:dyDescent="0.2"/>
    <row r="8" spans="2:14" ht="12.75" hidden="1" customHeight="1" x14ac:dyDescent="0.2"/>
    <row r="9" spans="2:14" ht="12.75" hidden="1" customHeight="1" x14ac:dyDescent="0.2"/>
    <row r="10" spans="2:14" ht="12.75" hidden="1" customHeight="1" x14ac:dyDescent="0.2"/>
    <row r="11" spans="2:14" ht="15" x14ac:dyDescent="0.25">
      <c r="J11" s="947" t="s">
        <v>1302</v>
      </c>
      <c r="K11" s="947"/>
      <c r="L11" s="947"/>
      <c r="M11" s="947"/>
      <c r="N11" s="947"/>
    </row>
    <row r="12" spans="2:14" ht="15" x14ac:dyDescent="0.25">
      <c r="J12" s="947" t="s">
        <v>1303</v>
      </c>
      <c r="K12" s="947"/>
      <c r="L12" s="947"/>
      <c r="M12" s="947"/>
      <c r="N12" s="947"/>
    </row>
    <row r="13" spans="2:14" x14ac:dyDescent="0.2">
      <c r="J13" s="483"/>
      <c r="K13" s="486"/>
      <c r="L13" s="544"/>
      <c r="M13" s="483"/>
      <c r="N13" s="483"/>
    </row>
    <row r="14" spans="2:14" ht="18.75" x14ac:dyDescent="0.2">
      <c r="B14" s="948" t="s">
        <v>1345</v>
      </c>
      <c r="C14" s="948"/>
      <c r="D14" s="948"/>
      <c r="E14" s="948"/>
      <c r="F14" s="948"/>
      <c r="G14" s="948"/>
      <c r="H14" s="948"/>
      <c r="I14" s="948"/>
      <c r="J14" s="948"/>
      <c r="K14" s="948"/>
      <c r="L14" s="948"/>
      <c r="M14" s="948"/>
      <c r="N14" s="948"/>
    </row>
    <row r="15" spans="2:14" x14ac:dyDescent="0.2">
      <c r="J15" s="483"/>
      <c r="K15" s="486"/>
      <c r="L15" s="544"/>
      <c r="M15" s="483"/>
      <c r="N15" s="483"/>
    </row>
    <row r="16" spans="2:14" ht="15.75" x14ac:dyDescent="0.2">
      <c r="B16" s="949" t="s">
        <v>1348</v>
      </c>
      <c r="C16" s="949"/>
      <c r="D16" s="949"/>
      <c r="E16" s="949"/>
      <c r="F16" s="949"/>
      <c r="G16" s="949"/>
      <c r="H16" s="949"/>
      <c r="I16" s="949"/>
      <c r="J16" s="949"/>
      <c r="K16" s="949"/>
      <c r="L16" s="949"/>
      <c r="M16" s="949"/>
      <c r="N16" s="949"/>
    </row>
    <row r="17" spans="2:18" ht="19.5" customHeight="1" x14ac:dyDescent="0.2">
      <c r="B17" s="276"/>
      <c r="C17" s="277"/>
      <c r="D17" s="276"/>
      <c r="E17" s="272"/>
      <c r="F17" s="528"/>
      <c r="G17" s="278"/>
      <c r="H17" s="278"/>
      <c r="I17" s="278"/>
      <c r="J17" s="279"/>
      <c r="K17" s="953"/>
      <c r="L17" s="953"/>
      <c r="M17" s="953"/>
      <c r="N17" s="953"/>
    </row>
    <row r="18" spans="2:18" ht="12.75" customHeight="1" x14ac:dyDescent="0.2">
      <c r="B18" s="955" t="s">
        <v>312</v>
      </c>
      <c r="C18" s="957" t="s">
        <v>450</v>
      </c>
      <c r="D18" s="958"/>
      <c r="E18" s="961" t="s">
        <v>1356</v>
      </c>
      <c r="F18" s="962" t="s">
        <v>1305</v>
      </c>
      <c r="G18" s="954" t="s">
        <v>313</v>
      </c>
      <c r="H18" s="954" t="s">
        <v>314</v>
      </c>
      <c r="I18" s="954" t="s">
        <v>1148</v>
      </c>
      <c r="J18" s="954" t="s">
        <v>42</v>
      </c>
      <c r="K18" s="954"/>
      <c r="L18" s="954"/>
      <c r="M18" s="954"/>
      <c r="N18" s="954"/>
    </row>
    <row r="19" spans="2:18" ht="66" customHeight="1" x14ac:dyDescent="0.2">
      <c r="B19" s="955"/>
      <c r="C19" s="959"/>
      <c r="D19" s="960"/>
      <c r="E19" s="961"/>
      <c r="F19" s="962"/>
      <c r="G19" s="954"/>
      <c r="H19" s="954"/>
      <c r="I19" s="954"/>
      <c r="J19" s="485" t="s">
        <v>43</v>
      </c>
      <c r="K19" s="383" t="s">
        <v>917</v>
      </c>
      <c r="L19" s="496" t="s">
        <v>1346</v>
      </c>
      <c r="M19" s="383" t="s">
        <v>918</v>
      </c>
      <c r="N19" s="383" t="s">
        <v>919</v>
      </c>
    </row>
    <row r="20" spans="2:18" s="247" customFormat="1" ht="37.5" customHeight="1" x14ac:dyDescent="0.25">
      <c r="B20" s="384" t="s">
        <v>509</v>
      </c>
      <c r="C20" s="932" t="s">
        <v>591</v>
      </c>
      <c r="D20" s="933"/>
      <c r="E20" s="385">
        <f t="shared" ref="E20:H20" si="0">SUM(E21:E32)</f>
        <v>36308.200000000004</v>
      </c>
      <c r="F20" s="385">
        <f t="shared" si="0"/>
        <v>36553.9</v>
      </c>
      <c r="G20" s="385">
        <f t="shared" si="0"/>
        <v>37199.300000000003</v>
      </c>
      <c r="H20" s="385">
        <f t="shared" si="0"/>
        <v>38127.300000000003</v>
      </c>
      <c r="I20" s="386"/>
      <c r="J20" s="387"/>
      <c r="K20" s="487"/>
      <c r="L20" s="487"/>
      <c r="M20" s="388"/>
      <c r="N20" s="388"/>
      <c r="O20" s="507"/>
    </row>
    <row r="21" spans="2:18" ht="31.5" customHeight="1" x14ac:dyDescent="0.2">
      <c r="B21" s="934" t="s">
        <v>594</v>
      </c>
      <c r="C21" s="919" t="s">
        <v>558</v>
      </c>
      <c r="D21" s="935" t="s">
        <v>5</v>
      </c>
      <c r="E21" s="942">
        <f>20815.3+26.6</f>
        <v>20841.899999999998</v>
      </c>
      <c r="F21" s="963">
        <v>20950.5</v>
      </c>
      <c r="G21" s="942">
        <v>21900</v>
      </c>
      <c r="H21" s="942">
        <v>22900</v>
      </c>
      <c r="I21" s="939" t="s">
        <v>1170</v>
      </c>
      <c r="J21" s="127" t="s">
        <v>100</v>
      </c>
      <c r="K21" s="128">
        <v>1379</v>
      </c>
      <c r="L21" s="547">
        <v>1379</v>
      </c>
      <c r="M21" s="389" t="s">
        <v>971</v>
      </c>
      <c r="N21" s="389" t="s">
        <v>971</v>
      </c>
      <c r="O21" s="508"/>
      <c r="Q21" s="506"/>
    </row>
    <row r="22" spans="2:18" ht="31.5" customHeight="1" x14ac:dyDescent="0.2">
      <c r="B22" s="934"/>
      <c r="C22" s="919"/>
      <c r="D22" s="936"/>
      <c r="E22" s="943"/>
      <c r="F22" s="964"/>
      <c r="G22" s="943"/>
      <c r="H22" s="943"/>
      <c r="I22" s="940"/>
      <c r="J22" s="129" t="s">
        <v>32</v>
      </c>
      <c r="K22" s="128">
        <v>436</v>
      </c>
      <c r="L22" s="547">
        <v>436</v>
      </c>
      <c r="M22" s="389" t="s">
        <v>972</v>
      </c>
      <c r="N22" s="389" t="s">
        <v>972</v>
      </c>
      <c r="O22" s="508"/>
    </row>
    <row r="23" spans="2:18" ht="30.75" customHeight="1" x14ac:dyDescent="0.2">
      <c r="B23" s="934"/>
      <c r="C23" s="919"/>
      <c r="D23" s="129" t="s">
        <v>1</v>
      </c>
      <c r="E23" s="132">
        <v>4835.1000000000004</v>
      </c>
      <c r="F23" s="539">
        <v>4985.6000000000004</v>
      </c>
      <c r="G23" s="132">
        <v>13500</v>
      </c>
      <c r="H23" s="132">
        <v>13950</v>
      </c>
      <c r="I23" s="940"/>
      <c r="J23" s="917" t="s">
        <v>7</v>
      </c>
      <c r="K23" s="912">
        <v>5160</v>
      </c>
      <c r="L23" s="944">
        <v>5160</v>
      </c>
      <c r="M23" s="911" t="s">
        <v>973</v>
      </c>
      <c r="N23" s="956" t="s">
        <v>973</v>
      </c>
      <c r="O23" s="508"/>
      <c r="P23" s="491"/>
    </row>
    <row r="24" spans="2:18" ht="30.75" customHeight="1" x14ac:dyDescent="0.2">
      <c r="B24" s="934"/>
      <c r="C24" s="919"/>
      <c r="D24" s="129" t="s">
        <v>844</v>
      </c>
      <c r="E24" s="132">
        <v>7561.4</v>
      </c>
      <c r="F24" s="539">
        <v>7561.4</v>
      </c>
      <c r="G24" s="132">
        <v>0</v>
      </c>
      <c r="H24" s="132">
        <v>0</v>
      </c>
      <c r="I24" s="940"/>
      <c r="J24" s="917"/>
      <c r="K24" s="914"/>
      <c r="L24" s="944"/>
      <c r="M24" s="911"/>
      <c r="N24" s="956"/>
      <c r="O24" s="508"/>
    </row>
    <row r="25" spans="2:18" ht="20.25" customHeight="1" x14ac:dyDescent="0.2">
      <c r="B25" s="934"/>
      <c r="C25" s="919"/>
      <c r="D25" s="129" t="s">
        <v>5</v>
      </c>
      <c r="E25" s="132">
        <v>133.4</v>
      </c>
      <c r="F25" s="539">
        <v>133.4</v>
      </c>
      <c r="G25" s="132">
        <v>133.4</v>
      </c>
      <c r="H25" s="132">
        <v>133.4</v>
      </c>
      <c r="I25" s="940"/>
      <c r="J25" s="917" t="s">
        <v>101</v>
      </c>
      <c r="K25" s="912">
        <v>0</v>
      </c>
      <c r="L25" s="944">
        <v>0</v>
      </c>
      <c r="M25" s="909">
        <v>0</v>
      </c>
      <c r="N25" s="909">
        <v>0</v>
      </c>
      <c r="O25" s="508"/>
    </row>
    <row r="26" spans="2:18" ht="20.25" customHeight="1" x14ac:dyDescent="0.2">
      <c r="B26" s="934"/>
      <c r="C26" s="919"/>
      <c r="D26" s="129" t="s">
        <v>6</v>
      </c>
      <c r="E26" s="102">
        <v>1117.0999999999999</v>
      </c>
      <c r="F26" s="540">
        <v>1117.0999999999999</v>
      </c>
      <c r="G26" s="102">
        <v>1117.0999999999999</v>
      </c>
      <c r="H26" s="102">
        <v>1117.0999999999999</v>
      </c>
      <c r="I26" s="941"/>
      <c r="J26" s="917"/>
      <c r="K26" s="914"/>
      <c r="L26" s="944"/>
      <c r="M26" s="909"/>
      <c r="N26" s="909"/>
      <c r="O26" s="508"/>
    </row>
    <row r="27" spans="2:18" ht="48" customHeight="1" x14ac:dyDescent="0.2">
      <c r="B27" s="140" t="s">
        <v>596</v>
      </c>
      <c r="C27" s="118" t="s">
        <v>592</v>
      </c>
      <c r="D27" s="129" t="s">
        <v>5</v>
      </c>
      <c r="E27" s="102">
        <v>13.8</v>
      </c>
      <c r="F27" s="540">
        <v>13.8</v>
      </c>
      <c r="G27" s="102">
        <v>13.8</v>
      </c>
      <c r="H27" s="102">
        <v>13.8</v>
      </c>
      <c r="I27" s="347"/>
      <c r="J27" s="129" t="s">
        <v>1308</v>
      </c>
      <c r="K27" s="128">
        <v>781</v>
      </c>
      <c r="L27" s="547">
        <v>781</v>
      </c>
      <c r="M27" s="389" t="s">
        <v>1311</v>
      </c>
      <c r="N27" s="389" t="s">
        <v>1310</v>
      </c>
      <c r="O27" s="508"/>
    </row>
    <row r="28" spans="2:18" ht="21" customHeight="1" x14ac:dyDescent="0.2">
      <c r="B28" s="934" t="s">
        <v>651</v>
      </c>
      <c r="C28" s="934" t="s">
        <v>991</v>
      </c>
      <c r="D28" s="140" t="s">
        <v>1</v>
      </c>
      <c r="E28" s="102">
        <v>50</v>
      </c>
      <c r="F28" s="540">
        <v>50</v>
      </c>
      <c r="G28" s="102">
        <v>50</v>
      </c>
      <c r="H28" s="102">
        <v>0</v>
      </c>
      <c r="I28" s="338" t="s">
        <v>1151</v>
      </c>
      <c r="J28" s="917" t="s">
        <v>994</v>
      </c>
      <c r="K28" s="912">
        <v>16</v>
      </c>
      <c r="L28" s="944">
        <v>15</v>
      </c>
      <c r="M28" s="909">
        <v>15</v>
      </c>
      <c r="N28" s="909"/>
      <c r="O28" s="508"/>
    </row>
    <row r="29" spans="2:18" ht="19.5" customHeight="1" x14ac:dyDescent="0.2">
      <c r="B29" s="934"/>
      <c r="C29" s="934"/>
      <c r="D29" s="140" t="s">
        <v>2</v>
      </c>
      <c r="E29" s="102">
        <v>1400</v>
      </c>
      <c r="F29" s="540">
        <v>1400</v>
      </c>
      <c r="G29" s="102">
        <v>330</v>
      </c>
      <c r="H29" s="102">
        <v>0</v>
      </c>
      <c r="I29" s="339"/>
      <c r="J29" s="917"/>
      <c r="K29" s="913"/>
      <c r="L29" s="944"/>
      <c r="M29" s="909"/>
      <c r="N29" s="909"/>
      <c r="O29" s="508"/>
    </row>
    <row r="30" spans="2:18" ht="24" customHeight="1" x14ac:dyDescent="0.2">
      <c r="B30" s="934"/>
      <c r="C30" s="934"/>
      <c r="D30" s="140" t="s">
        <v>5</v>
      </c>
      <c r="E30" s="102">
        <v>315</v>
      </c>
      <c r="F30" s="540">
        <v>315</v>
      </c>
      <c r="G30" s="102">
        <v>144</v>
      </c>
      <c r="H30" s="102">
        <v>0</v>
      </c>
      <c r="I30" s="340"/>
      <c r="J30" s="917"/>
      <c r="K30" s="914"/>
      <c r="L30" s="944"/>
      <c r="M30" s="909"/>
      <c r="N30" s="909"/>
      <c r="O30" s="508"/>
    </row>
    <row r="31" spans="2:18" ht="57.75" customHeight="1" x14ac:dyDescent="0.2">
      <c r="B31" s="140" t="s">
        <v>595</v>
      </c>
      <c r="C31" s="129" t="s">
        <v>886</v>
      </c>
      <c r="D31" s="129" t="s">
        <v>1</v>
      </c>
      <c r="E31" s="102">
        <v>18.5</v>
      </c>
      <c r="F31" s="540">
        <v>18.100000000000001</v>
      </c>
      <c r="G31" s="102">
        <v>0</v>
      </c>
      <c r="H31" s="102">
        <v>0</v>
      </c>
      <c r="I31" s="347"/>
      <c r="J31" s="129" t="s">
        <v>990</v>
      </c>
      <c r="K31" s="128">
        <v>1</v>
      </c>
      <c r="L31" s="547">
        <v>1</v>
      </c>
      <c r="M31" s="389"/>
      <c r="N31" s="389"/>
      <c r="O31" s="508"/>
      <c r="R31" s="506"/>
    </row>
    <row r="32" spans="2:18" ht="36" customHeight="1" x14ac:dyDescent="0.2">
      <c r="B32" s="140" t="s">
        <v>1133</v>
      </c>
      <c r="C32" s="129" t="s">
        <v>995</v>
      </c>
      <c r="D32" s="129" t="s">
        <v>1</v>
      </c>
      <c r="E32" s="102">
        <v>22</v>
      </c>
      <c r="F32" s="540">
        <v>9</v>
      </c>
      <c r="G32" s="102">
        <v>11</v>
      </c>
      <c r="H32" s="102">
        <v>13</v>
      </c>
      <c r="I32" s="347"/>
      <c r="J32" s="129" t="s">
        <v>996</v>
      </c>
      <c r="K32" s="128">
        <v>440</v>
      </c>
      <c r="L32" s="547">
        <v>440</v>
      </c>
      <c r="M32" s="389">
        <v>440</v>
      </c>
      <c r="N32" s="389">
        <v>440</v>
      </c>
      <c r="O32" s="508"/>
    </row>
    <row r="33" spans="2:15" s="247" customFormat="1" ht="30" customHeight="1" x14ac:dyDescent="0.25">
      <c r="B33" s="384" t="s">
        <v>605</v>
      </c>
      <c r="C33" s="932" t="s">
        <v>593</v>
      </c>
      <c r="D33" s="933"/>
      <c r="E33" s="385">
        <f t="shared" ref="E33:H33" si="1">SUM(E34:E43)</f>
        <v>3083.7000000000003</v>
      </c>
      <c r="F33" s="385">
        <f t="shared" si="1"/>
        <v>3083.7000000000003</v>
      </c>
      <c r="G33" s="385">
        <f t="shared" si="1"/>
        <v>3386.7</v>
      </c>
      <c r="H33" s="385">
        <f t="shared" si="1"/>
        <v>3846.7</v>
      </c>
      <c r="I33" s="386"/>
      <c r="J33" s="387"/>
      <c r="K33" s="487"/>
      <c r="L33" s="487"/>
      <c r="M33" s="388"/>
      <c r="N33" s="388"/>
      <c r="O33" s="508"/>
    </row>
    <row r="34" spans="2:15" ht="25.5" customHeight="1" x14ac:dyDescent="0.2">
      <c r="B34" s="934" t="s">
        <v>598</v>
      </c>
      <c r="C34" s="934" t="s">
        <v>597</v>
      </c>
      <c r="D34" s="129" t="s">
        <v>5</v>
      </c>
      <c r="E34" s="132">
        <v>56.4</v>
      </c>
      <c r="F34" s="539">
        <v>56.4</v>
      </c>
      <c r="G34" s="132">
        <v>60</v>
      </c>
      <c r="H34" s="132">
        <v>65</v>
      </c>
      <c r="I34" s="939" t="s">
        <v>1149</v>
      </c>
      <c r="J34" s="917" t="s">
        <v>106</v>
      </c>
      <c r="K34" s="900" t="s">
        <v>975</v>
      </c>
      <c r="L34" s="903" t="s">
        <v>975</v>
      </c>
      <c r="M34" s="900" t="s">
        <v>974</v>
      </c>
      <c r="N34" s="900" t="s">
        <v>974</v>
      </c>
      <c r="O34" s="508"/>
    </row>
    <row r="35" spans="2:15" ht="26.25" customHeight="1" x14ac:dyDescent="0.2">
      <c r="B35" s="934"/>
      <c r="C35" s="934"/>
      <c r="D35" s="129" t="s">
        <v>1</v>
      </c>
      <c r="E35" s="132">
        <v>2055.3000000000002</v>
      </c>
      <c r="F35" s="539">
        <v>2055.3000000000002</v>
      </c>
      <c r="G35" s="132">
        <v>2200</v>
      </c>
      <c r="H35" s="132">
        <v>2400</v>
      </c>
      <c r="I35" s="940"/>
      <c r="J35" s="917"/>
      <c r="K35" s="901"/>
      <c r="L35" s="904"/>
      <c r="M35" s="901"/>
      <c r="N35" s="901"/>
      <c r="O35" s="508"/>
    </row>
    <row r="36" spans="2:15" ht="21.75" customHeight="1" x14ac:dyDescent="0.2">
      <c r="B36" s="934"/>
      <c r="C36" s="934"/>
      <c r="D36" s="129" t="s">
        <v>6</v>
      </c>
      <c r="E36" s="102">
        <v>338.7</v>
      </c>
      <c r="F36" s="540">
        <v>338.7</v>
      </c>
      <c r="G36" s="102">
        <v>338.7</v>
      </c>
      <c r="H36" s="102">
        <v>228.7</v>
      </c>
      <c r="I36" s="941"/>
      <c r="J36" s="917"/>
      <c r="K36" s="902"/>
      <c r="L36" s="905"/>
      <c r="M36" s="902"/>
      <c r="N36" s="902"/>
      <c r="O36" s="508"/>
    </row>
    <row r="37" spans="2:15" ht="22.5" customHeight="1" x14ac:dyDescent="0.2">
      <c r="B37" s="141" t="s">
        <v>599</v>
      </c>
      <c r="C37" s="920" t="s">
        <v>83</v>
      </c>
      <c r="D37" s="127" t="s">
        <v>5</v>
      </c>
      <c r="E37" s="102">
        <v>296.3</v>
      </c>
      <c r="F37" s="540">
        <v>296.3</v>
      </c>
      <c r="G37" s="102">
        <v>300</v>
      </c>
      <c r="H37" s="102">
        <v>305</v>
      </c>
      <c r="I37" s="939" t="s">
        <v>1149</v>
      </c>
      <c r="J37" s="127" t="s">
        <v>75</v>
      </c>
      <c r="K37" s="128">
        <v>66</v>
      </c>
      <c r="L37" s="547">
        <v>66</v>
      </c>
      <c r="M37" s="389">
        <v>70</v>
      </c>
      <c r="N37" s="389">
        <v>70</v>
      </c>
      <c r="O37" s="508"/>
    </row>
    <row r="38" spans="2:15" ht="22.5" customHeight="1" x14ac:dyDescent="0.2">
      <c r="B38" s="367"/>
      <c r="C38" s="930"/>
      <c r="D38" s="127" t="s">
        <v>1</v>
      </c>
      <c r="E38" s="102">
        <v>258</v>
      </c>
      <c r="F38" s="540">
        <v>258</v>
      </c>
      <c r="G38" s="102">
        <v>258</v>
      </c>
      <c r="H38" s="102">
        <v>258</v>
      </c>
      <c r="I38" s="941"/>
      <c r="J38" s="127"/>
      <c r="K38" s="128"/>
      <c r="L38" s="547"/>
      <c r="M38" s="389"/>
      <c r="N38" s="389"/>
      <c r="O38" s="508"/>
    </row>
    <row r="39" spans="2:15" ht="36" customHeight="1" x14ac:dyDescent="0.2">
      <c r="B39" s="140" t="s">
        <v>600</v>
      </c>
      <c r="C39" s="118" t="s">
        <v>56</v>
      </c>
      <c r="D39" s="129" t="s">
        <v>1</v>
      </c>
      <c r="E39" s="102">
        <v>9</v>
      </c>
      <c r="F39" s="540">
        <v>9</v>
      </c>
      <c r="G39" s="102">
        <v>9</v>
      </c>
      <c r="H39" s="102">
        <v>10</v>
      </c>
      <c r="I39" s="347" t="s">
        <v>1150</v>
      </c>
      <c r="J39" s="371" t="s">
        <v>158</v>
      </c>
      <c r="K39" s="128">
        <v>10</v>
      </c>
      <c r="L39" s="547">
        <v>10</v>
      </c>
      <c r="M39" s="389">
        <v>10</v>
      </c>
      <c r="N39" s="389">
        <v>10</v>
      </c>
      <c r="O39" s="508"/>
    </row>
    <row r="40" spans="2:15" ht="38.25" customHeight="1" x14ac:dyDescent="0.2">
      <c r="B40" s="141" t="s">
        <v>601</v>
      </c>
      <c r="C40" s="141" t="s">
        <v>144</v>
      </c>
      <c r="D40" s="140" t="s">
        <v>1</v>
      </c>
      <c r="E40" s="102">
        <v>70</v>
      </c>
      <c r="F40" s="540">
        <v>70</v>
      </c>
      <c r="G40" s="102">
        <v>70</v>
      </c>
      <c r="H40" s="102">
        <v>80</v>
      </c>
      <c r="I40" s="347" t="s">
        <v>1153</v>
      </c>
      <c r="J40" s="394" t="s">
        <v>126</v>
      </c>
      <c r="K40" s="128">
        <v>36</v>
      </c>
      <c r="L40" s="547">
        <v>36</v>
      </c>
      <c r="M40" s="389">
        <v>36</v>
      </c>
      <c r="N40" s="389">
        <v>36</v>
      </c>
      <c r="O40" s="508"/>
    </row>
    <row r="41" spans="2:15" ht="31.5" customHeight="1" x14ac:dyDescent="0.2">
      <c r="B41" s="141" t="s">
        <v>602</v>
      </c>
      <c r="C41" s="140" t="s">
        <v>1003</v>
      </c>
      <c r="D41" s="129" t="s">
        <v>1</v>
      </c>
      <c r="E41" s="102">
        <v>0</v>
      </c>
      <c r="F41" s="540">
        <v>0</v>
      </c>
      <c r="G41" s="102">
        <v>31</v>
      </c>
      <c r="H41" s="102">
        <v>40</v>
      </c>
      <c r="I41" s="347" t="s">
        <v>1168</v>
      </c>
      <c r="J41" s="129" t="s">
        <v>976</v>
      </c>
      <c r="K41" s="117"/>
      <c r="L41" s="548"/>
      <c r="M41" s="395" t="s">
        <v>67</v>
      </c>
      <c r="N41" s="395" t="s">
        <v>30</v>
      </c>
      <c r="O41" s="508"/>
    </row>
    <row r="42" spans="2:15" s="20" customFormat="1" ht="33" customHeight="1" x14ac:dyDescent="0.2">
      <c r="B42" s="934" t="s">
        <v>855</v>
      </c>
      <c r="C42" s="917" t="s">
        <v>606</v>
      </c>
      <c r="D42" s="129" t="s">
        <v>1</v>
      </c>
      <c r="E42" s="132">
        <v>0</v>
      </c>
      <c r="F42" s="539">
        <v>0</v>
      </c>
      <c r="G42" s="132">
        <v>20</v>
      </c>
      <c r="H42" s="132">
        <v>60</v>
      </c>
      <c r="I42" s="939" t="s">
        <v>1149</v>
      </c>
      <c r="J42" s="934" t="s">
        <v>1002</v>
      </c>
      <c r="K42" s="900"/>
      <c r="L42" s="910"/>
      <c r="M42" s="918" t="s">
        <v>1001</v>
      </c>
      <c r="N42" s="918" t="s">
        <v>1001</v>
      </c>
      <c r="O42" s="508"/>
    </row>
    <row r="43" spans="2:15" s="20" customFormat="1" ht="50.25" customHeight="1" x14ac:dyDescent="0.2">
      <c r="B43" s="934"/>
      <c r="C43" s="917"/>
      <c r="D43" s="129" t="s">
        <v>2</v>
      </c>
      <c r="E43" s="132">
        <v>0</v>
      </c>
      <c r="F43" s="539">
        <v>0</v>
      </c>
      <c r="G43" s="132">
        <v>100</v>
      </c>
      <c r="H43" s="132">
        <v>400</v>
      </c>
      <c r="I43" s="941"/>
      <c r="J43" s="934"/>
      <c r="K43" s="902"/>
      <c r="L43" s="910"/>
      <c r="M43" s="918"/>
      <c r="N43" s="918"/>
      <c r="O43" s="508"/>
    </row>
    <row r="44" spans="2:15" s="247" customFormat="1" ht="54.75" customHeight="1" x14ac:dyDescent="0.25">
      <c r="B44" s="384" t="s">
        <v>604</v>
      </c>
      <c r="C44" s="932" t="s">
        <v>603</v>
      </c>
      <c r="D44" s="933"/>
      <c r="E44" s="385">
        <f t="shared" ref="E44:H44" si="2">SUM(E45:E54)</f>
        <v>1961.3999999999999</v>
      </c>
      <c r="F44" s="385">
        <f t="shared" ref="F44" si="3">SUM(F45:F54)</f>
        <v>2009.1</v>
      </c>
      <c r="G44" s="385">
        <f t="shared" si="2"/>
        <v>2348.3000000000002</v>
      </c>
      <c r="H44" s="385">
        <f t="shared" si="2"/>
        <v>1953.3</v>
      </c>
      <c r="I44" s="386"/>
      <c r="J44" s="387"/>
      <c r="K44" s="487"/>
      <c r="L44" s="487"/>
      <c r="M44" s="388"/>
      <c r="N44" s="388"/>
      <c r="O44" s="508"/>
    </row>
    <row r="45" spans="2:15" ht="27" customHeight="1" x14ac:dyDescent="0.2">
      <c r="B45" s="934" t="s">
        <v>609</v>
      </c>
      <c r="C45" s="919" t="s">
        <v>612</v>
      </c>
      <c r="D45" s="396" t="s">
        <v>5</v>
      </c>
      <c r="E45" s="102">
        <v>809.9</v>
      </c>
      <c r="F45" s="540">
        <v>857.6</v>
      </c>
      <c r="G45" s="102">
        <v>830</v>
      </c>
      <c r="H45" s="102">
        <v>860</v>
      </c>
      <c r="I45" s="939" t="s">
        <v>1155</v>
      </c>
      <c r="J45" s="917" t="s">
        <v>120</v>
      </c>
      <c r="K45" s="912" t="s">
        <v>121</v>
      </c>
      <c r="L45" s="944" t="s">
        <v>121</v>
      </c>
      <c r="M45" s="909" t="s">
        <v>121</v>
      </c>
      <c r="N45" s="909" t="s">
        <v>121</v>
      </c>
      <c r="O45" s="508"/>
    </row>
    <row r="46" spans="2:15" ht="25.5" customHeight="1" x14ac:dyDescent="0.2">
      <c r="B46" s="934"/>
      <c r="C46" s="919"/>
      <c r="D46" s="129" t="s">
        <v>1</v>
      </c>
      <c r="E46" s="102">
        <v>158.19999999999999</v>
      </c>
      <c r="F46" s="540">
        <v>158.19999999999999</v>
      </c>
      <c r="G46" s="102">
        <v>165</v>
      </c>
      <c r="H46" s="102">
        <v>170</v>
      </c>
      <c r="I46" s="940"/>
      <c r="J46" s="917"/>
      <c r="K46" s="913"/>
      <c r="L46" s="944"/>
      <c r="M46" s="909"/>
      <c r="N46" s="909"/>
      <c r="O46" s="508"/>
    </row>
    <row r="47" spans="2:15" ht="27.75" customHeight="1" x14ac:dyDescent="0.2">
      <c r="B47" s="934"/>
      <c r="C47" s="919"/>
      <c r="D47" s="129" t="s">
        <v>6</v>
      </c>
      <c r="E47" s="102">
        <v>23.3</v>
      </c>
      <c r="F47" s="540">
        <v>23.3</v>
      </c>
      <c r="G47" s="102">
        <v>23.3</v>
      </c>
      <c r="H47" s="102">
        <v>23.3</v>
      </c>
      <c r="I47" s="941"/>
      <c r="J47" s="917"/>
      <c r="K47" s="914"/>
      <c r="L47" s="944"/>
      <c r="M47" s="909"/>
      <c r="N47" s="909"/>
      <c r="O47" s="508"/>
    </row>
    <row r="48" spans="2:15" ht="25.5" customHeight="1" x14ac:dyDescent="0.2">
      <c r="B48" s="934" t="s">
        <v>610</v>
      </c>
      <c r="C48" s="920" t="s">
        <v>1315</v>
      </c>
      <c r="D48" s="129" t="s">
        <v>1</v>
      </c>
      <c r="E48" s="102">
        <v>0</v>
      </c>
      <c r="F48" s="540">
        <v>0</v>
      </c>
      <c r="G48" s="102">
        <v>200</v>
      </c>
      <c r="H48" s="102">
        <v>200</v>
      </c>
      <c r="I48" s="338" t="s">
        <v>1163</v>
      </c>
      <c r="J48" s="934" t="s">
        <v>251</v>
      </c>
      <c r="K48" s="900"/>
      <c r="L48" s="910"/>
      <c r="M48" s="907"/>
      <c r="N48" s="907" t="s">
        <v>30</v>
      </c>
      <c r="O48" s="508"/>
    </row>
    <row r="49" spans="2:15" ht="22.5" customHeight="1" x14ac:dyDescent="0.2">
      <c r="B49" s="934"/>
      <c r="C49" s="921"/>
      <c r="D49" s="129" t="s">
        <v>4</v>
      </c>
      <c r="E49" s="102">
        <v>50</v>
      </c>
      <c r="F49" s="540">
        <v>50</v>
      </c>
      <c r="G49" s="102">
        <v>0</v>
      </c>
      <c r="H49" s="102">
        <v>0</v>
      </c>
      <c r="I49" s="339"/>
      <c r="J49" s="934"/>
      <c r="K49" s="901"/>
      <c r="L49" s="910"/>
      <c r="M49" s="907"/>
      <c r="N49" s="907"/>
      <c r="O49" s="508"/>
    </row>
    <row r="50" spans="2:15" ht="22.5" customHeight="1" x14ac:dyDescent="0.2">
      <c r="B50" s="934"/>
      <c r="C50" s="921"/>
      <c r="D50" s="129" t="s">
        <v>2</v>
      </c>
      <c r="E50" s="102">
        <v>0</v>
      </c>
      <c r="F50" s="540">
        <v>0</v>
      </c>
      <c r="G50" s="102">
        <v>900</v>
      </c>
      <c r="H50" s="102">
        <v>600</v>
      </c>
      <c r="I50" s="339"/>
      <c r="J50" s="934"/>
      <c r="K50" s="902"/>
      <c r="L50" s="910"/>
      <c r="M50" s="907"/>
      <c r="N50" s="907"/>
      <c r="O50" s="508"/>
    </row>
    <row r="51" spans="2:15" ht="24" customHeight="1" x14ac:dyDescent="0.2">
      <c r="B51" s="934" t="s">
        <v>611</v>
      </c>
      <c r="C51" s="937" t="s">
        <v>607</v>
      </c>
      <c r="D51" s="129" t="s">
        <v>1</v>
      </c>
      <c r="E51" s="102">
        <v>0</v>
      </c>
      <c r="F51" s="540">
        <v>0</v>
      </c>
      <c r="G51" s="102">
        <v>30</v>
      </c>
      <c r="H51" s="102">
        <v>0</v>
      </c>
      <c r="I51" s="338"/>
      <c r="J51" s="934" t="s">
        <v>233</v>
      </c>
      <c r="K51" s="900"/>
      <c r="L51" s="910"/>
      <c r="M51" s="907" t="s">
        <v>234</v>
      </c>
      <c r="N51" s="907"/>
      <c r="O51" s="508"/>
    </row>
    <row r="52" spans="2:15" ht="23.25" customHeight="1" x14ac:dyDescent="0.2">
      <c r="B52" s="934"/>
      <c r="C52" s="938"/>
      <c r="D52" s="129" t="s">
        <v>4</v>
      </c>
      <c r="E52" s="102">
        <v>120</v>
      </c>
      <c r="F52" s="540">
        <v>120</v>
      </c>
      <c r="G52" s="102">
        <v>0</v>
      </c>
      <c r="H52" s="102">
        <v>0</v>
      </c>
      <c r="I52" s="339" t="s">
        <v>1162</v>
      </c>
      <c r="J52" s="934"/>
      <c r="K52" s="901"/>
      <c r="L52" s="910"/>
      <c r="M52" s="907"/>
      <c r="N52" s="907"/>
      <c r="O52" s="508"/>
    </row>
    <row r="53" spans="2:15" ht="22.5" customHeight="1" x14ac:dyDescent="0.2">
      <c r="B53" s="934"/>
      <c r="C53" s="938"/>
      <c r="D53" s="129" t="s">
        <v>2</v>
      </c>
      <c r="E53" s="102">
        <v>800</v>
      </c>
      <c r="F53" s="540">
        <v>800</v>
      </c>
      <c r="G53" s="102">
        <v>200</v>
      </c>
      <c r="H53" s="102">
        <v>0</v>
      </c>
      <c r="I53" s="339"/>
      <c r="J53" s="934"/>
      <c r="K53" s="902"/>
      <c r="L53" s="910"/>
      <c r="M53" s="907"/>
      <c r="N53" s="907"/>
      <c r="O53" s="508"/>
    </row>
    <row r="54" spans="2:15" ht="84" customHeight="1" x14ac:dyDescent="0.2">
      <c r="B54" s="141" t="s">
        <v>608</v>
      </c>
      <c r="C54" s="399" t="s">
        <v>1368</v>
      </c>
      <c r="D54" s="129" t="s">
        <v>2</v>
      </c>
      <c r="E54" s="102">
        <v>0</v>
      </c>
      <c r="F54" s="540">
        <v>0</v>
      </c>
      <c r="G54" s="102">
        <v>0</v>
      </c>
      <c r="H54" s="102">
        <v>100</v>
      </c>
      <c r="I54" s="347" t="s">
        <v>1162</v>
      </c>
      <c r="J54" s="399" t="s">
        <v>981</v>
      </c>
      <c r="K54" s="488"/>
      <c r="L54" s="549"/>
      <c r="M54" s="400"/>
      <c r="N54" s="401" t="s">
        <v>1001</v>
      </c>
      <c r="O54" s="508"/>
    </row>
    <row r="55" spans="2:15" s="247" customFormat="1" ht="26.25" customHeight="1" x14ac:dyDescent="0.25">
      <c r="B55" s="384" t="s">
        <v>613</v>
      </c>
      <c r="C55" s="932" t="s">
        <v>614</v>
      </c>
      <c r="D55" s="933"/>
      <c r="E55" s="385">
        <f>SUM(E56:E59)</f>
        <v>250.3</v>
      </c>
      <c r="F55" s="385">
        <f>SUM(F56:F59)</f>
        <v>256.8</v>
      </c>
      <c r="G55" s="385">
        <f>SUM(G56:G59)</f>
        <v>271</v>
      </c>
      <c r="H55" s="385">
        <f>SUM(H56:H59)</f>
        <v>280</v>
      </c>
      <c r="I55" s="386"/>
      <c r="J55" s="387"/>
      <c r="K55" s="487"/>
      <c r="L55" s="487"/>
      <c r="M55" s="388"/>
      <c r="N55" s="388"/>
      <c r="O55" s="508"/>
    </row>
    <row r="56" spans="2:15" ht="43.5" customHeight="1" x14ac:dyDescent="0.2">
      <c r="B56" s="140" t="s">
        <v>615</v>
      </c>
      <c r="C56" s="118" t="s">
        <v>619</v>
      </c>
      <c r="D56" s="129" t="s">
        <v>1</v>
      </c>
      <c r="E56" s="102">
        <v>123</v>
      </c>
      <c r="F56" s="540">
        <v>123</v>
      </c>
      <c r="G56" s="102">
        <v>131</v>
      </c>
      <c r="H56" s="102">
        <v>135</v>
      </c>
      <c r="I56" s="347" t="s">
        <v>1158</v>
      </c>
      <c r="J56" s="129" t="s">
        <v>236</v>
      </c>
      <c r="K56" s="128" t="s">
        <v>985</v>
      </c>
      <c r="L56" s="547" t="s">
        <v>985</v>
      </c>
      <c r="M56" s="389" t="s">
        <v>985</v>
      </c>
      <c r="N56" s="389" t="s">
        <v>985</v>
      </c>
      <c r="O56" s="508"/>
    </row>
    <row r="57" spans="2:15" ht="43.5" customHeight="1" x14ac:dyDescent="0.2">
      <c r="B57" s="140" t="s">
        <v>626</v>
      </c>
      <c r="C57" s="127" t="s">
        <v>616</v>
      </c>
      <c r="D57" s="129" t="s">
        <v>1</v>
      </c>
      <c r="E57" s="102">
        <v>104.3</v>
      </c>
      <c r="F57" s="540">
        <v>104.3</v>
      </c>
      <c r="G57" s="102">
        <v>109</v>
      </c>
      <c r="H57" s="102">
        <v>114</v>
      </c>
      <c r="I57" s="347" t="s">
        <v>1156</v>
      </c>
      <c r="J57" s="129" t="s">
        <v>119</v>
      </c>
      <c r="K57" s="128">
        <v>294</v>
      </c>
      <c r="L57" s="547">
        <v>294</v>
      </c>
      <c r="M57" s="389" t="s">
        <v>984</v>
      </c>
      <c r="N57" s="389" t="s">
        <v>984</v>
      </c>
      <c r="O57" s="508"/>
    </row>
    <row r="58" spans="2:15" ht="42" customHeight="1" x14ac:dyDescent="0.2">
      <c r="B58" s="141" t="s">
        <v>625</v>
      </c>
      <c r="C58" s="141" t="s">
        <v>617</v>
      </c>
      <c r="D58" s="140" t="s">
        <v>1</v>
      </c>
      <c r="E58" s="102">
        <v>20</v>
      </c>
      <c r="F58" s="540">
        <v>26.5</v>
      </c>
      <c r="G58" s="102">
        <v>28</v>
      </c>
      <c r="H58" s="102">
        <v>28</v>
      </c>
      <c r="I58" s="338" t="s">
        <v>1157</v>
      </c>
      <c r="J58" s="129" t="s">
        <v>33</v>
      </c>
      <c r="K58" s="128" t="s">
        <v>986</v>
      </c>
      <c r="L58" s="547">
        <v>186</v>
      </c>
      <c r="M58" s="128">
        <v>180</v>
      </c>
      <c r="N58" s="128">
        <v>180</v>
      </c>
      <c r="O58" s="508"/>
    </row>
    <row r="59" spans="2:15" ht="27.75" customHeight="1" x14ac:dyDescent="0.2">
      <c r="B59" s="140" t="s">
        <v>624</v>
      </c>
      <c r="C59" s="118" t="s">
        <v>618</v>
      </c>
      <c r="D59" s="140" t="s">
        <v>1</v>
      </c>
      <c r="E59" s="102">
        <v>3</v>
      </c>
      <c r="F59" s="540">
        <v>3</v>
      </c>
      <c r="G59" s="102">
        <v>3</v>
      </c>
      <c r="H59" s="102">
        <v>3</v>
      </c>
      <c r="I59" s="347" t="s">
        <v>1158</v>
      </c>
      <c r="J59" s="129" t="s">
        <v>74</v>
      </c>
      <c r="K59" s="128">
        <v>1</v>
      </c>
      <c r="L59" s="547">
        <v>1</v>
      </c>
      <c r="M59" s="389">
        <v>1</v>
      </c>
      <c r="N59" s="389">
        <v>1</v>
      </c>
      <c r="O59" s="508"/>
    </row>
    <row r="60" spans="2:15" s="247" customFormat="1" ht="33.75" customHeight="1" x14ac:dyDescent="0.25">
      <c r="B60" s="384" t="s">
        <v>622</v>
      </c>
      <c r="C60" s="932" t="s">
        <v>620</v>
      </c>
      <c r="D60" s="933"/>
      <c r="E60" s="385">
        <f t="shared" ref="E60:H60" si="4">SUM(E61:E66)</f>
        <v>439.8</v>
      </c>
      <c r="F60" s="385">
        <f t="shared" ref="F60" si="5">SUM(F61:F66)</f>
        <v>439.8</v>
      </c>
      <c r="G60" s="385">
        <f t="shared" si="4"/>
        <v>632</v>
      </c>
      <c r="H60" s="385">
        <f t="shared" si="4"/>
        <v>687</v>
      </c>
      <c r="I60" s="386"/>
      <c r="J60" s="387"/>
      <c r="K60" s="487"/>
      <c r="L60" s="487"/>
      <c r="M60" s="388"/>
      <c r="N60" s="388"/>
      <c r="O60" s="508"/>
    </row>
    <row r="61" spans="2:15" ht="39" customHeight="1" x14ac:dyDescent="0.2">
      <c r="B61" s="140" t="s">
        <v>627</v>
      </c>
      <c r="C61" s="118" t="s">
        <v>621</v>
      </c>
      <c r="D61" s="140" t="s">
        <v>1</v>
      </c>
      <c r="E61" s="102">
        <v>30</v>
      </c>
      <c r="F61" s="540">
        <v>30</v>
      </c>
      <c r="G61" s="102">
        <v>30</v>
      </c>
      <c r="H61" s="102">
        <v>30</v>
      </c>
      <c r="I61" s="347" t="s">
        <v>1159</v>
      </c>
      <c r="J61" s="129" t="s">
        <v>259</v>
      </c>
      <c r="K61" s="128">
        <v>23</v>
      </c>
      <c r="L61" s="547">
        <v>23</v>
      </c>
      <c r="M61" s="389">
        <v>23</v>
      </c>
      <c r="N61" s="389">
        <v>23</v>
      </c>
      <c r="O61" s="508"/>
    </row>
    <row r="62" spans="2:15" ht="54.75" customHeight="1" x14ac:dyDescent="0.2">
      <c r="B62" s="140" t="s">
        <v>628</v>
      </c>
      <c r="C62" s="118" t="s">
        <v>634</v>
      </c>
      <c r="D62" s="140" t="s">
        <v>1</v>
      </c>
      <c r="E62" s="102">
        <v>57.7</v>
      </c>
      <c r="F62" s="540">
        <v>57.7</v>
      </c>
      <c r="G62" s="102">
        <v>58</v>
      </c>
      <c r="H62" s="102">
        <v>63</v>
      </c>
      <c r="I62" s="347" t="s">
        <v>1160</v>
      </c>
      <c r="J62" s="129" t="s">
        <v>992</v>
      </c>
      <c r="K62" s="128">
        <v>27</v>
      </c>
      <c r="L62" s="547">
        <v>27</v>
      </c>
      <c r="M62" s="389">
        <v>29</v>
      </c>
      <c r="N62" s="389">
        <v>32</v>
      </c>
      <c r="O62" s="508"/>
    </row>
    <row r="63" spans="2:15" ht="24.75" customHeight="1" x14ac:dyDescent="0.2">
      <c r="B63" s="140" t="s">
        <v>629</v>
      </c>
      <c r="C63" s="118" t="s">
        <v>914</v>
      </c>
      <c r="D63" s="140" t="s">
        <v>1</v>
      </c>
      <c r="E63" s="102">
        <v>67.099999999999994</v>
      </c>
      <c r="F63" s="540">
        <v>67.099999999999994</v>
      </c>
      <c r="G63" s="102">
        <v>250</v>
      </c>
      <c r="H63" s="102">
        <v>300</v>
      </c>
      <c r="I63" s="347" t="s">
        <v>1154</v>
      </c>
      <c r="J63" s="129" t="s">
        <v>623</v>
      </c>
      <c r="K63" s="128" t="s">
        <v>1197</v>
      </c>
      <c r="L63" s="547" t="s">
        <v>1197</v>
      </c>
      <c r="M63" s="389" t="s">
        <v>1086</v>
      </c>
      <c r="N63" s="389" t="s">
        <v>1086</v>
      </c>
      <c r="O63" s="508"/>
    </row>
    <row r="64" spans="2:15" ht="38.25" customHeight="1" x14ac:dyDescent="0.2">
      <c r="B64" s="140" t="s">
        <v>630</v>
      </c>
      <c r="C64" s="118" t="s">
        <v>913</v>
      </c>
      <c r="D64" s="140" t="s">
        <v>1</v>
      </c>
      <c r="E64" s="102">
        <v>150</v>
      </c>
      <c r="F64" s="540">
        <v>150</v>
      </c>
      <c r="G64" s="102">
        <v>150</v>
      </c>
      <c r="H64" s="102">
        <v>150</v>
      </c>
      <c r="I64" s="347" t="s">
        <v>1166</v>
      </c>
      <c r="J64" s="129" t="s">
        <v>1309</v>
      </c>
      <c r="K64" s="128">
        <v>4</v>
      </c>
      <c r="L64" s="547">
        <v>11</v>
      </c>
      <c r="M64" s="389">
        <v>10</v>
      </c>
      <c r="N64" s="389">
        <v>10</v>
      </c>
      <c r="O64" s="508"/>
    </row>
    <row r="65" spans="2:16" ht="42.75" customHeight="1" x14ac:dyDescent="0.2">
      <c r="B65" s="140" t="s">
        <v>632</v>
      </c>
      <c r="C65" s="118" t="s">
        <v>631</v>
      </c>
      <c r="D65" s="140" t="s">
        <v>1</v>
      </c>
      <c r="E65" s="102">
        <v>35</v>
      </c>
      <c r="F65" s="540">
        <v>35</v>
      </c>
      <c r="G65" s="102">
        <v>44</v>
      </c>
      <c r="H65" s="102">
        <v>44</v>
      </c>
      <c r="I65" s="347" t="s">
        <v>1167</v>
      </c>
      <c r="J65" s="129" t="s">
        <v>982</v>
      </c>
      <c r="K65" s="128" t="s">
        <v>82</v>
      </c>
      <c r="L65" s="547" t="s">
        <v>82</v>
      </c>
      <c r="M65" s="389" t="s">
        <v>82</v>
      </c>
      <c r="N65" s="389" t="s">
        <v>82</v>
      </c>
      <c r="O65" s="508"/>
    </row>
    <row r="66" spans="2:16" ht="34.5" customHeight="1" x14ac:dyDescent="0.2">
      <c r="B66" s="140" t="s">
        <v>633</v>
      </c>
      <c r="C66" s="118" t="s">
        <v>879</v>
      </c>
      <c r="D66" s="140" t="s">
        <v>1</v>
      </c>
      <c r="E66" s="102">
        <v>100</v>
      </c>
      <c r="F66" s="540">
        <v>100</v>
      </c>
      <c r="G66" s="102">
        <v>100</v>
      </c>
      <c r="H66" s="102">
        <v>100</v>
      </c>
      <c r="I66" s="347" t="s">
        <v>1163</v>
      </c>
      <c r="J66" s="129" t="s">
        <v>983</v>
      </c>
      <c r="K66" s="128">
        <v>1</v>
      </c>
      <c r="L66" s="547">
        <v>1</v>
      </c>
      <c r="M66" s="389">
        <v>2</v>
      </c>
      <c r="N66" s="389">
        <v>3</v>
      </c>
      <c r="O66" s="508"/>
    </row>
    <row r="67" spans="2:16" s="247" customFormat="1" ht="57.75" customHeight="1" x14ac:dyDescent="0.25">
      <c r="B67" s="384" t="s">
        <v>636</v>
      </c>
      <c r="C67" s="932" t="s">
        <v>993</v>
      </c>
      <c r="D67" s="933"/>
      <c r="E67" s="385">
        <f>SUM(E68:E96)</f>
        <v>1842.3999999999999</v>
      </c>
      <c r="F67" s="385">
        <f>SUM(F68:F96)</f>
        <v>1724.8</v>
      </c>
      <c r="G67" s="385">
        <f>SUM(G68:G96)</f>
        <v>1000</v>
      </c>
      <c r="H67" s="385">
        <f>SUM(H68:H96)</f>
        <v>560</v>
      </c>
      <c r="I67" s="386"/>
      <c r="J67" s="387"/>
      <c r="K67" s="487"/>
      <c r="L67" s="487"/>
      <c r="M67" s="388"/>
      <c r="N67" s="388"/>
      <c r="O67" s="508"/>
    </row>
    <row r="68" spans="2:16" ht="18.75" customHeight="1" x14ac:dyDescent="0.2">
      <c r="B68" s="931" t="s">
        <v>637</v>
      </c>
      <c r="C68" s="946" t="s">
        <v>639</v>
      </c>
      <c r="D68" s="129" t="s">
        <v>1</v>
      </c>
      <c r="E68" s="102">
        <v>400</v>
      </c>
      <c r="F68" s="540">
        <v>400</v>
      </c>
      <c r="G68" s="102">
        <v>200</v>
      </c>
      <c r="H68" s="102">
        <v>0</v>
      </c>
      <c r="I68" s="939" t="s">
        <v>1161</v>
      </c>
      <c r="J68" s="946" t="s">
        <v>62</v>
      </c>
      <c r="K68" s="912">
        <v>100</v>
      </c>
      <c r="L68" s="944">
        <v>100</v>
      </c>
      <c r="M68" s="909">
        <v>100</v>
      </c>
      <c r="N68" s="909">
        <v>100</v>
      </c>
      <c r="O68" s="508"/>
    </row>
    <row r="69" spans="2:16" ht="18.75" customHeight="1" x14ac:dyDescent="0.2">
      <c r="B69" s="931"/>
      <c r="C69" s="946"/>
      <c r="D69" s="129" t="s">
        <v>4</v>
      </c>
      <c r="E69" s="102">
        <v>0</v>
      </c>
      <c r="F69" s="540">
        <v>0</v>
      </c>
      <c r="G69" s="102">
        <v>0</v>
      </c>
      <c r="H69" s="102">
        <v>0</v>
      </c>
      <c r="I69" s="940"/>
      <c r="J69" s="946"/>
      <c r="K69" s="913"/>
      <c r="L69" s="944"/>
      <c r="M69" s="909"/>
      <c r="N69" s="909"/>
      <c r="O69" s="508"/>
    </row>
    <row r="70" spans="2:16" ht="18.75" customHeight="1" x14ac:dyDescent="0.2">
      <c r="B70" s="931"/>
      <c r="C70" s="946"/>
      <c r="D70" s="129" t="s">
        <v>5</v>
      </c>
      <c r="E70" s="102">
        <v>0</v>
      </c>
      <c r="F70" s="540">
        <v>0</v>
      </c>
      <c r="G70" s="102">
        <v>0</v>
      </c>
      <c r="H70" s="102">
        <v>0</v>
      </c>
      <c r="I70" s="941"/>
      <c r="J70" s="946"/>
      <c r="K70" s="914"/>
      <c r="L70" s="944"/>
      <c r="M70" s="909"/>
      <c r="N70" s="909"/>
      <c r="O70" s="508"/>
    </row>
    <row r="71" spans="2:16" ht="24.75" customHeight="1" x14ac:dyDescent="0.2">
      <c r="B71" s="920" t="s">
        <v>644</v>
      </c>
      <c r="C71" s="920" t="s">
        <v>640</v>
      </c>
      <c r="D71" s="129" t="s">
        <v>4</v>
      </c>
      <c r="E71" s="102">
        <v>55.3</v>
      </c>
      <c r="F71" s="540">
        <v>0</v>
      </c>
      <c r="G71" s="102">
        <v>0</v>
      </c>
      <c r="H71" s="102">
        <v>0</v>
      </c>
      <c r="I71" s="338" t="s">
        <v>1162</v>
      </c>
      <c r="J71" s="934" t="s">
        <v>998</v>
      </c>
      <c r="K71" s="900" t="s">
        <v>232</v>
      </c>
      <c r="L71" s="910" t="s">
        <v>232</v>
      </c>
      <c r="M71" s="907"/>
      <c r="N71" s="907"/>
      <c r="O71" s="508"/>
    </row>
    <row r="72" spans="2:16" ht="19.5" customHeight="1" x14ac:dyDescent="0.2">
      <c r="B72" s="921"/>
      <c r="C72" s="921"/>
      <c r="D72" s="129" t="s">
        <v>1</v>
      </c>
      <c r="E72" s="102">
        <v>150</v>
      </c>
      <c r="F72" s="540">
        <v>181.2</v>
      </c>
      <c r="G72" s="102">
        <v>0</v>
      </c>
      <c r="H72" s="102">
        <v>0</v>
      </c>
      <c r="I72" s="339"/>
      <c r="J72" s="934"/>
      <c r="K72" s="901"/>
      <c r="L72" s="910"/>
      <c r="M72" s="907"/>
      <c r="N72" s="907"/>
      <c r="O72" s="508"/>
      <c r="P72" s="506"/>
    </row>
    <row r="73" spans="2:16" ht="19.5" customHeight="1" x14ac:dyDescent="0.2">
      <c r="B73" s="930"/>
      <c r="C73" s="930"/>
      <c r="D73" s="129" t="s">
        <v>2</v>
      </c>
      <c r="E73" s="102">
        <v>167.3</v>
      </c>
      <c r="F73" s="540">
        <v>167.3</v>
      </c>
      <c r="G73" s="102">
        <v>0</v>
      </c>
      <c r="H73" s="102">
        <v>0</v>
      </c>
      <c r="I73" s="340"/>
      <c r="J73" s="934"/>
      <c r="K73" s="902"/>
      <c r="L73" s="910"/>
      <c r="M73" s="907"/>
      <c r="N73" s="907"/>
      <c r="O73" s="508"/>
    </row>
    <row r="74" spans="2:16" ht="23.25" customHeight="1" x14ac:dyDescent="0.2">
      <c r="B74" s="920" t="s">
        <v>645</v>
      </c>
      <c r="C74" s="920" t="s">
        <v>641</v>
      </c>
      <c r="D74" s="129" t="s">
        <v>4</v>
      </c>
      <c r="E74" s="102">
        <v>62.9</v>
      </c>
      <c r="F74" s="540">
        <v>0</v>
      </c>
      <c r="G74" s="102">
        <v>0</v>
      </c>
      <c r="H74" s="102">
        <v>0</v>
      </c>
      <c r="I74" s="338" t="s">
        <v>1162</v>
      </c>
      <c r="J74" s="934" t="s">
        <v>998</v>
      </c>
      <c r="K74" s="900" t="s">
        <v>232</v>
      </c>
      <c r="L74" s="910" t="s">
        <v>232</v>
      </c>
      <c r="M74" s="907"/>
      <c r="N74" s="907"/>
      <c r="O74" s="508"/>
    </row>
    <row r="75" spans="2:16" ht="23.25" customHeight="1" x14ac:dyDescent="0.2">
      <c r="B75" s="921"/>
      <c r="C75" s="921"/>
      <c r="D75" s="129" t="s">
        <v>1</v>
      </c>
      <c r="E75" s="102">
        <v>300</v>
      </c>
      <c r="F75" s="540">
        <v>269.39999999999998</v>
      </c>
      <c r="G75" s="102">
        <v>0</v>
      </c>
      <c r="H75" s="102">
        <v>0</v>
      </c>
      <c r="I75" s="339"/>
      <c r="J75" s="934"/>
      <c r="K75" s="901"/>
      <c r="L75" s="910"/>
      <c r="M75" s="907"/>
      <c r="N75" s="907"/>
      <c r="O75" s="508"/>
    </row>
    <row r="76" spans="2:16" ht="18.75" customHeight="1" x14ac:dyDescent="0.2">
      <c r="B76" s="930"/>
      <c r="C76" s="930"/>
      <c r="D76" s="129" t="s">
        <v>2</v>
      </c>
      <c r="E76" s="102">
        <v>238.8</v>
      </c>
      <c r="F76" s="540">
        <v>238.8</v>
      </c>
      <c r="G76" s="102">
        <v>0</v>
      </c>
      <c r="H76" s="102">
        <v>0</v>
      </c>
      <c r="I76" s="340"/>
      <c r="J76" s="934"/>
      <c r="K76" s="902"/>
      <c r="L76" s="910"/>
      <c r="M76" s="907"/>
      <c r="N76" s="907"/>
      <c r="O76" s="508"/>
    </row>
    <row r="77" spans="2:16" ht="52.5" customHeight="1" x14ac:dyDescent="0.2">
      <c r="B77" s="140" t="s">
        <v>646</v>
      </c>
      <c r="C77" s="118" t="s">
        <v>643</v>
      </c>
      <c r="D77" s="129" t="s">
        <v>1</v>
      </c>
      <c r="E77" s="102">
        <v>145</v>
      </c>
      <c r="F77" s="540">
        <v>145</v>
      </c>
      <c r="G77" s="102">
        <v>50</v>
      </c>
      <c r="H77" s="21">
        <v>50</v>
      </c>
      <c r="I77" s="345" t="s">
        <v>1152</v>
      </c>
      <c r="J77" s="75" t="s">
        <v>14</v>
      </c>
      <c r="K77" s="70" t="s">
        <v>63</v>
      </c>
      <c r="L77" s="548" t="s">
        <v>63</v>
      </c>
      <c r="M77" s="69" t="s">
        <v>63</v>
      </c>
      <c r="N77" s="69" t="s">
        <v>63</v>
      </c>
      <c r="O77" s="508"/>
    </row>
    <row r="78" spans="2:16" ht="37.5" customHeight="1" x14ac:dyDescent="0.2">
      <c r="B78" s="141" t="s">
        <v>647</v>
      </c>
      <c r="C78" s="397" t="s">
        <v>698</v>
      </c>
      <c r="D78" s="129" t="s">
        <v>1</v>
      </c>
      <c r="E78" s="102">
        <v>30</v>
      </c>
      <c r="F78" s="540">
        <v>30</v>
      </c>
      <c r="G78" s="102">
        <v>250</v>
      </c>
      <c r="H78" s="21">
        <v>0</v>
      </c>
      <c r="I78" s="345" t="s">
        <v>1163</v>
      </c>
      <c r="J78" s="75" t="s">
        <v>14</v>
      </c>
      <c r="K78" s="70" t="s">
        <v>63</v>
      </c>
      <c r="L78" s="548" t="s">
        <v>63</v>
      </c>
      <c r="M78" s="69" t="s">
        <v>63</v>
      </c>
      <c r="N78" s="69"/>
      <c r="O78" s="508"/>
    </row>
    <row r="79" spans="2:16" ht="41.25" customHeight="1" x14ac:dyDescent="0.2">
      <c r="B79" s="370" t="s">
        <v>648</v>
      </c>
      <c r="C79" s="368" t="s">
        <v>638</v>
      </c>
      <c r="D79" s="129" t="s">
        <v>1</v>
      </c>
      <c r="E79" s="102">
        <v>30</v>
      </c>
      <c r="F79" s="540">
        <v>30</v>
      </c>
      <c r="G79" s="102">
        <v>30</v>
      </c>
      <c r="H79" s="21">
        <v>30</v>
      </c>
      <c r="I79" s="344" t="s">
        <v>1165</v>
      </c>
      <c r="J79" s="71" t="s">
        <v>167</v>
      </c>
      <c r="K79" s="70" t="s">
        <v>999</v>
      </c>
      <c r="L79" s="548" t="s">
        <v>999</v>
      </c>
      <c r="M79" s="69" t="s">
        <v>999</v>
      </c>
      <c r="N79" s="69" t="s">
        <v>999</v>
      </c>
      <c r="O79" s="508"/>
    </row>
    <row r="80" spans="2:16" ht="39.75" customHeight="1" x14ac:dyDescent="0.2">
      <c r="B80" s="920" t="s">
        <v>649</v>
      </c>
      <c r="C80" s="935" t="s">
        <v>650</v>
      </c>
      <c r="D80" s="129" t="s">
        <v>1</v>
      </c>
      <c r="E80" s="102">
        <v>50</v>
      </c>
      <c r="F80" s="540">
        <v>50</v>
      </c>
      <c r="G80" s="102">
        <v>50</v>
      </c>
      <c r="H80" s="21">
        <v>50</v>
      </c>
      <c r="I80" s="344" t="s">
        <v>1169</v>
      </c>
      <c r="J80" s="945" t="s">
        <v>135</v>
      </c>
      <c r="K80" s="898" t="s">
        <v>122</v>
      </c>
      <c r="L80" s="910" t="s">
        <v>264</v>
      </c>
      <c r="M80" s="966" t="s">
        <v>1000</v>
      </c>
      <c r="N80" s="966" t="s">
        <v>1000</v>
      </c>
      <c r="O80" s="508"/>
    </row>
    <row r="81" spans="2:15" ht="60.75" customHeight="1" x14ac:dyDescent="0.2">
      <c r="B81" s="930"/>
      <c r="C81" s="936"/>
      <c r="D81" s="129" t="s">
        <v>2</v>
      </c>
      <c r="E81" s="102">
        <v>0</v>
      </c>
      <c r="F81" s="540">
        <v>0</v>
      </c>
      <c r="G81" s="102">
        <v>200</v>
      </c>
      <c r="H81" s="21">
        <v>200</v>
      </c>
      <c r="I81" s="346"/>
      <c r="J81" s="945"/>
      <c r="K81" s="899"/>
      <c r="L81" s="910"/>
      <c r="M81" s="966"/>
      <c r="N81" s="966"/>
      <c r="O81" s="508"/>
    </row>
    <row r="82" spans="2:15" ht="28.5" customHeight="1" x14ac:dyDescent="0.2">
      <c r="B82" s="920" t="s">
        <v>987</v>
      </c>
      <c r="C82" s="935" t="s">
        <v>642</v>
      </c>
      <c r="D82" s="129" t="s">
        <v>5</v>
      </c>
      <c r="E82" s="102">
        <v>103.1</v>
      </c>
      <c r="F82" s="540">
        <v>103.1</v>
      </c>
      <c r="G82" s="102">
        <v>110</v>
      </c>
      <c r="H82" s="21">
        <v>120</v>
      </c>
      <c r="I82" s="344" t="s">
        <v>1169</v>
      </c>
      <c r="J82" s="945" t="s">
        <v>148</v>
      </c>
      <c r="K82" s="898" t="s">
        <v>1312</v>
      </c>
      <c r="L82" s="910" t="s">
        <v>1313</v>
      </c>
      <c r="M82" s="908" t="s">
        <v>1313</v>
      </c>
      <c r="N82" s="908" t="s">
        <v>1314</v>
      </c>
      <c r="O82" s="508"/>
    </row>
    <row r="83" spans="2:15" ht="24.75" customHeight="1" x14ac:dyDescent="0.2">
      <c r="B83" s="930"/>
      <c r="C83" s="936"/>
      <c r="D83" s="129" t="s">
        <v>1</v>
      </c>
      <c r="E83" s="102">
        <v>70</v>
      </c>
      <c r="F83" s="540">
        <v>70</v>
      </c>
      <c r="G83" s="102">
        <v>70</v>
      </c>
      <c r="H83" s="21">
        <v>70</v>
      </c>
      <c r="I83" s="346"/>
      <c r="J83" s="945"/>
      <c r="K83" s="899"/>
      <c r="L83" s="910"/>
      <c r="M83" s="908"/>
      <c r="N83" s="908"/>
      <c r="O83" s="508"/>
    </row>
    <row r="84" spans="2:15" ht="55.5" customHeight="1" x14ac:dyDescent="0.2">
      <c r="B84" s="370" t="s">
        <v>988</v>
      </c>
      <c r="C84" s="141" t="s">
        <v>872</v>
      </c>
      <c r="D84" s="129" t="s">
        <v>1</v>
      </c>
      <c r="E84" s="102">
        <v>40</v>
      </c>
      <c r="F84" s="540">
        <v>40</v>
      </c>
      <c r="G84" s="102">
        <v>40</v>
      </c>
      <c r="H84" s="21">
        <v>40</v>
      </c>
      <c r="I84" s="344" t="s">
        <v>1164</v>
      </c>
      <c r="J84" s="74" t="s">
        <v>73</v>
      </c>
      <c r="K84" s="70" t="s">
        <v>67</v>
      </c>
      <c r="L84" s="548" t="s">
        <v>67</v>
      </c>
      <c r="M84" s="69" t="s">
        <v>67</v>
      </c>
      <c r="N84" s="69" t="s">
        <v>67</v>
      </c>
      <c r="O84" s="508"/>
    </row>
    <row r="85" spans="2:15" ht="34.5" customHeight="1" x14ac:dyDescent="0.2">
      <c r="B85" s="101" t="s">
        <v>989</v>
      </c>
      <c r="C85" s="140" t="s">
        <v>915</v>
      </c>
      <c r="D85" s="129" t="s">
        <v>1024</v>
      </c>
      <c r="E85" s="102"/>
      <c r="F85" s="540"/>
      <c r="G85" s="102"/>
      <c r="H85" s="102"/>
      <c r="I85" s="347" t="s">
        <v>1164</v>
      </c>
      <c r="J85" s="140"/>
      <c r="K85" s="117"/>
      <c r="L85" s="548"/>
      <c r="M85" s="395"/>
      <c r="N85" s="395"/>
      <c r="O85" s="508"/>
    </row>
    <row r="86" spans="2:15" s="281" customFormat="1" ht="7.5" hidden="1" customHeight="1" x14ac:dyDescent="0.2">
      <c r="B86" s="974"/>
      <c r="C86" s="926"/>
      <c r="D86" s="186"/>
      <c r="E86" s="17"/>
      <c r="F86" s="132"/>
      <c r="G86" s="17"/>
      <c r="H86" s="17"/>
      <c r="I86" s="345"/>
      <c r="J86" s="926"/>
      <c r="K86" s="950"/>
      <c r="L86" s="911"/>
      <c r="M86" s="906"/>
      <c r="N86" s="906"/>
    </row>
    <row r="87" spans="2:15" s="281" customFormat="1" ht="7.5" hidden="1" customHeight="1" x14ac:dyDescent="0.2">
      <c r="B87" s="974"/>
      <c r="C87" s="926"/>
      <c r="D87" s="186"/>
      <c r="E87" s="17"/>
      <c r="F87" s="132"/>
      <c r="G87" s="17"/>
      <c r="H87" s="17"/>
      <c r="I87" s="345"/>
      <c r="J87" s="926"/>
      <c r="K87" s="951"/>
      <c r="L87" s="911"/>
      <c r="M87" s="906"/>
      <c r="N87" s="906"/>
    </row>
    <row r="88" spans="2:15" s="281" customFormat="1" ht="7.5" hidden="1" customHeight="1" x14ac:dyDescent="0.2">
      <c r="B88" s="974"/>
      <c r="C88" s="926"/>
      <c r="D88" s="186"/>
      <c r="E88" s="17"/>
      <c r="F88" s="132"/>
      <c r="G88" s="17"/>
      <c r="H88" s="17"/>
      <c r="I88" s="345"/>
      <c r="J88" s="926"/>
      <c r="K88" s="951"/>
      <c r="L88" s="911"/>
      <c r="M88" s="906"/>
      <c r="N88" s="906"/>
    </row>
    <row r="89" spans="2:15" s="281" customFormat="1" ht="7.5" hidden="1" customHeight="1" x14ac:dyDescent="0.2">
      <c r="B89" s="974"/>
      <c r="C89" s="926"/>
      <c r="D89" s="186"/>
      <c r="E89" s="17"/>
      <c r="F89" s="132"/>
      <c r="G89" s="17"/>
      <c r="H89" s="17"/>
      <c r="I89" s="345"/>
      <c r="J89" s="926"/>
      <c r="K89" s="952"/>
      <c r="L89" s="911"/>
      <c r="M89" s="906"/>
      <c r="N89" s="906"/>
    </row>
    <row r="90" spans="2:15" s="281" customFormat="1" ht="7.5" hidden="1" customHeight="1" x14ac:dyDescent="0.2">
      <c r="B90" s="282"/>
      <c r="C90" s="282"/>
      <c r="D90" s="186"/>
      <c r="E90" s="176"/>
      <c r="F90" s="102"/>
      <c r="G90" s="176"/>
      <c r="H90" s="176"/>
      <c r="I90" s="336"/>
      <c r="J90" s="273"/>
      <c r="K90" s="289"/>
      <c r="L90" s="545"/>
      <c r="M90" s="283"/>
      <c r="N90" s="283"/>
    </row>
    <row r="91" spans="2:15" s="281" customFormat="1" ht="7.5" hidden="1" customHeight="1" x14ac:dyDescent="0.2">
      <c r="B91" s="282"/>
      <c r="C91" s="282"/>
      <c r="D91" s="186"/>
      <c r="E91" s="176"/>
      <c r="F91" s="102"/>
      <c r="G91" s="176"/>
      <c r="H91" s="176"/>
      <c r="I91" s="336"/>
      <c r="J91" s="273"/>
      <c r="K91" s="289"/>
      <c r="L91" s="545"/>
      <c r="M91" s="289"/>
      <c r="N91" s="289"/>
    </row>
    <row r="92" spans="2:15" s="281" customFormat="1" ht="7.5" hidden="1" customHeight="1" x14ac:dyDescent="0.2">
      <c r="B92" s="927"/>
      <c r="C92" s="927"/>
      <c r="D92" s="186"/>
      <c r="E92" s="176"/>
      <c r="F92" s="102"/>
      <c r="G92" s="176"/>
      <c r="H92" s="176"/>
      <c r="I92" s="336"/>
      <c r="J92" s="927"/>
      <c r="K92" s="896"/>
      <c r="L92" s="900"/>
      <c r="M92" s="896"/>
      <c r="N92" s="896"/>
    </row>
    <row r="93" spans="2:15" s="281" customFormat="1" ht="7.5" hidden="1" customHeight="1" x14ac:dyDescent="0.2">
      <c r="B93" s="929"/>
      <c r="C93" s="929"/>
      <c r="D93" s="186"/>
      <c r="E93" s="176"/>
      <c r="F93" s="102"/>
      <c r="G93" s="176"/>
      <c r="H93" s="176"/>
      <c r="I93" s="337"/>
      <c r="J93" s="929"/>
      <c r="K93" s="897"/>
      <c r="L93" s="902"/>
      <c r="M93" s="897"/>
      <c r="N93" s="897"/>
    </row>
    <row r="94" spans="2:15" s="281" customFormat="1" ht="7.5" hidden="1" customHeight="1" x14ac:dyDescent="0.2">
      <c r="B94" s="971"/>
      <c r="C94" s="927"/>
      <c r="D94" s="186"/>
      <c r="E94" s="176"/>
      <c r="F94" s="102"/>
      <c r="G94" s="176"/>
      <c r="H94" s="176"/>
      <c r="I94" s="336"/>
      <c r="J94" s="971"/>
      <c r="K94" s="922"/>
      <c r="L94" s="967"/>
      <c r="M94" s="922"/>
      <c r="N94" s="922"/>
    </row>
    <row r="95" spans="2:15" s="281" customFormat="1" ht="7.5" hidden="1" customHeight="1" x14ac:dyDescent="0.2">
      <c r="B95" s="972"/>
      <c r="C95" s="928"/>
      <c r="D95" s="186"/>
      <c r="E95" s="176"/>
      <c r="F95" s="102"/>
      <c r="G95" s="176"/>
      <c r="H95" s="176"/>
      <c r="I95" s="348"/>
      <c r="J95" s="972"/>
      <c r="K95" s="923"/>
      <c r="L95" s="968"/>
      <c r="M95" s="923"/>
      <c r="N95" s="923"/>
    </row>
    <row r="96" spans="2:15" ht="7.5" hidden="1" customHeight="1" x14ac:dyDescent="0.2">
      <c r="B96" s="973"/>
      <c r="C96" s="929"/>
      <c r="D96" s="71"/>
      <c r="E96" s="21"/>
      <c r="F96" s="102"/>
      <c r="G96" s="21"/>
      <c r="H96" s="21"/>
      <c r="I96" s="346"/>
      <c r="J96" s="973"/>
      <c r="K96" s="924"/>
      <c r="L96" s="969"/>
      <c r="M96" s="924"/>
      <c r="N96" s="924"/>
    </row>
    <row r="97" spans="2:14" ht="30.75" customHeight="1" x14ac:dyDescent="0.2">
      <c r="B97" s="925" t="s">
        <v>1023</v>
      </c>
      <c r="C97" s="925"/>
      <c r="D97" s="925"/>
      <c r="E97" s="252">
        <f>+E67+E60+E55+E44+E33+E20</f>
        <v>43885.8</v>
      </c>
      <c r="F97" s="532">
        <f>+F67+F60+F55+F44+F33+F20</f>
        <v>44068.100000000006</v>
      </c>
      <c r="G97" s="252">
        <f>+G67+G60+G55+G44+G33+G20</f>
        <v>44837.3</v>
      </c>
      <c r="H97" s="252">
        <f>+H67+H60+H55+H44+H33+H20</f>
        <v>45454.3</v>
      </c>
      <c r="I97" s="509"/>
      <c r="J97" s="284"/>
      <c r="K97" s="489"/>
      <c r="L97" s="150"/>
      <c r="M97" s="285"/>
      <c r="N97" s="285"/>
    </row>
    <row r="98" spans="2:14" ht="18" customHeight="1" x14ac:dyDescent="0.2">
      <c r="B98" s="970"/>
      <c r="C98" s="970"/>
      <c r="D98" s="970"/>
      <c r="E98" s="492"/>
      <c r="F98" s="492"/>
      <c r="G98" s="492"/>
      <c r="H98" s="492"/>
      <c r="I98" s="509"/>
      <c r="J98" s="284"/>
      <c r="K98" s="489"/>
      <c r="L98" s="150"/>
      <c r="M98" s="285"/>
      <c r="N98" s="285"/>
    </row>
    <row r="99" spans="2:14" ht="30" customHeight="1" x14ac:dyDescent="0.2">
      <c r="B99" s="244"/>
      <c r="C99" s="244" t="s">
        <v>833</v>
      </c>
      <c r="D99" s="244"/>
      <c r="E99" s="286">
        <f>+E101+E102+E103+E104+E105+E106</f>
        <v>43885.799999999996</v>
      </c>
      <c r="F99" s="533">
        <f>+F101+F102+F103+F104+F105+F106</f>
        <v>44068.100000000006</v>
      </c>
      <c r="G99" s="286">
        <f>+G101+G102+G103+G104+G105+G106</f>
        <v>44837.299999999996</v>
      </c>
      <c r="H99" s="286">
        <f>+H101+H102+H103+H104+H105+H106</f>
        <v>45454.299999999996</v>
      </c>
      <c r="I99" s="509"/>
      <c r="J99" s="284"/>
      <c r="K99" s="489"/>
      <c r="L99" s="150"/>
      <c r="M99" s="285"/>
      <c r="N99" s="285"/>
    </row>
    <row r="100" spans="2:14" ht="17.25" customHeight="1" x14ac:dyDescent="0.2">
      <c r="B100" s="80"/>
      <c r="C100" s="226" t="s">
        <v>834</v>
      </c>
      <c r="D100" s="80"/>
      <c r="E100" s="228"/>
      <c r="F100" s="534"/>
      <c r="G100" s="228"/>
      <c r="H100" s="228"/>
      <c r="I100" s="509"/>
      <c r="J100" s="284"/>
      <c r="K100" s="490"/>
      <c r="L100" s="546"/>
      <c r="M100" s="285"/>
      <c r="N100" s="285"/>
    </row>
    <row r="101" spans="2:14" ht="42.75" customHeight="1" x14ac:dyDescent="0.2">
      <c r="B101" s="80"/>
      <c r="C101" s="305" t="s">
        <v>835</v>
      </c>
      <c r="D101" s="292" t="s">
        <v>1</v>
      </c>
      <c r="E101" s="239">
        <f>+E94+E92+E91+E90+E86+E84+E83+E80+E79+E78+E77+E75+E72+E68+E66+E65+E64+E63+E62+E61+E59+E58+E57+E56+E51+E48+E46+E42+E41+E40+E39+E38+E35+E31+E28+E23+E32</f>
        <v>9381.2000000000007</v>
      </c>
      <c r="F101" s="484">
        <f>+F94+F92+F91+F90+F86+F84+F83+F80+F79+F78+F77+F75+F72+F68+F66+F65+F64+F63+F62+F61+F59+F58+F57+F56+F51+F48+F46+F42+F41+F40+F39+F38+F35+F31+F28+F23+F32</f>
        <v>9525.4000000000015</v>
      </c>
      <c r="G101" s="239">
        <f t="shared" ref="G101:H101" si="6">+G94+G92+G91+G90+G86+G84+G83+G80+G79+G78+G77+G75+G72+G68+G66+G65+G64+G63+G62+G61+G59+G58+G57+G56+G51+G48+G46+G42+G41+G40+G39+G38+G35+G31+G28+G23+G32</f>
        <v>18137</v>
      </c>
      <c r="H101" s="239">
        <f t="shared" si="6"/>
        <v>18388</v>
      </c>
      <c r="I101" s="509"/>
      <c r="J101" s="915"/>
      <c r="K101" s="915"/>
      <c r="L101" s="915"/>
      <c r="M101" s="915"/>
      <c r="N101" s="915"/>
    </row>
    <row r="102" spans="2:14" ht="22.5" customHeight="1" x14ac:dyDescent="0.2">
      <c r="B102" s="80"/>
      <c r="C102" s="305" t="s">
        <v>836</v>
      </c>
      <c r="D102" s="292" t="s">
        <v>5</v>
      </c>
      <c r="E102" s="239">
        <f t="shared" ref="E102:H102" si="7">+E95+E93+E89+E82+E70+E45+E37+E34+E30+E27+E21+E25</f>
        <v>22569.8</v>
      </c>
      <c r="F102" s="484">
        <f t="shared" ref="F102" si="8">+F95+F93+F89+F82+F70+F45+F37+F34+F30+F27+F21+F25</f>
        <v>22726.100000000002</v>
      </c>
      <c r="G102" s="239">
        <f t="shared" si="7"/>
        <v>23491.200000000001</v>
      </c>
      <c r="H102" s="239">
        <f t="shared" si="7"/>
        <v>24397.200000000001</v>
      </c>
      <c r="I102" s="509"/>
      <c r="J102" s="916"/>
      <c r="K102" s="916"/>
      <c r="L102" s="916"/>
      <c r="M102" s="916"/>
      <c r="N102" s="916"/>
    </row>
    <row r="103" spans="2:14" ht="25.5" customHeight="1" x14ac:dyDescent="0.2">
      <c r="B103" s="80"/>
      <c r="C103" s="305" t="s">
        <v>837</v>
      </c>
      <c r="D103" s="292" t="s">
        <v>6</v>
      </c>
      <c r="E103" s="239">
        <f>+E47+E36+E26</f>
        <v>1479.1</v>
      </c>
      <c r="F103" s="484">
        <f>+F47+F36+F26</f>
        <v>1479.1</v>
      </c>
      <c r="G103" s="239">
        <f>+G47+G36+G26</f>
        <v>1479.1</v>
      </c>
      <c r="H103" s="239">
        <f>+H47+H36+H26</f>
        <v>1369.1</v>
      </c>
      <c r="I103" s="509"/>
      <c r="J103" s="284"/>
      <c r="K103" s="490"/>
      <c r="L103" s="546"/>
      <c r="M103" s="285"/>
      <c r="N103" s="285"/>
    </row>
    <row r="104" spans="2:14" ht="22.5" customHeight="1" x14ac:dyDescent="0.2">
      <c r="B104" s="80"/>
      <c r="C104" s="305" t="s">
        <v>838</v>
      </c>
      <c r="D104" s="292" t="s">
        <v>2</v>
      </c>
      <c r="E104" s="239">
        <f t="shared" ref="E104:H104" si="9">+E96+E88+E85+E81+E76+E73+E54+E53+E50+E43+E29</f>
        <v>2606.1</v>
      </c>
      <c r="F104" s="484">
        <f t="shared" ref="F104" si="10">+F96+F88+F85+F81+F76+F73+F54+F53+F50+F43+F29</f>
        <v>2606.1</v>
      </c>
      <c r="G104" s="239">
        <f t="shared" si="9"/>
        <v>1730</v>
      </c>
      <c r="H104" s="239">
        <f t="shared" si="9"/>
        <v>1300</v>
      </c>
      <c r="I104" s="509"/>
      <c r="J104" s="284"/>
      <c r="K104" s="490"/>
      <c r="L104" s="546"/>
      <c r="M104" s="285"/>
      <c r="N104" s="285"/>
    </row>
    <row r="105" spans="2:14" ht="22.5" customHeight="1" x14ac:dyDescent="0.2">
      <c r="B105" s="80"/>
      <c r="C105" s="305" t="s">
        <v>839</v>
      </c>
      <c r="D105" s="292" t="s">
        <v>4</v>
      </c>
      <c r="E105" s="239">
        <f t="shared" ref="E105:H105" si="11">+E87+E74+E71+E69+E52+E49</f>
        <v>288.2</v>
      </c>
      <c r="F105" s="484">
        <f t="shared" ref="F105" si="12">+F87+F74+F71+F69+F52+F49</f>
        <v>170</v>
      </c>
      <c r="G105" s="239">
        <f t="shared" si="11"/>
        <v>0</v>
      </c>
      <c r="H105" s="239">
        <f t="shared" si="11"/>
        <v>0</v>
      </c>
      <c r="I105" s="509"/>
      <c r="J105" s="510"/>
      <c r="K105" s="490"/>
      <c r="L105" s="546"/>
      <c r="M105" s="285"/>
      <c r="N105" s="285"/>
    </row>
    <row r="106" spans="2:14" ht="22.5" customHeight="1" x14ac:dyDescent="0.2">
      <c r="B106" s="221"/>
      <c r="C106" s="304" t="s">
        <v>840</v>
      </c>
      <c r="D106" s="295" t="s">
        <v>844</v>
      </c>
      <c r="E106" s="239">
        <f>+E24</f>
        <v>7561.4</v>
      </c>
      <c r="F106" s="484">
        <f>+F24</f>
        <v>7561.4</v>
      </c>
      <c r="G106" s="239">
        <f t="shared" ref="G106:H106" si="13">+G24</f>
        <v>0</v>
      </c>
      <c r="H106" s="239">
        <f t="shared" si="13"/>
        <v>0</v>
      </c>
      <c r="I106" s="509"/>
      <c r="J106" s="284"/>
      <c r="K106" s="490"/>
      <c r="L106" s="546"/>
      <c r="M106" s="285"/>
      <c r="N106" s="285"/>
    </row>
    <row r="107" spans="2:14" ht="46.5" customHeight="1" x14ac:dyDescent="0.2">
      <c r="B107" s="222"/>
      <c r="C107" s="223" t="s">
        <v>841</v>
      </c>
      <c r="D107" s="222" t="s">
        <v>845</v>
      </c>
      <c r="E107" s="227"/>
      <c r="F107" s="535"/>
      <c r="G107" s="227"/>
      <c r="H107" s="227"/>
      <c r="I107" s="509"/>
      <c r="J107" s="284"/>
      <c r="K107" s="490"/>
      <c r="L107" s="546"/>
      <c r="M107" s="285"/>
      <c r="N107" s="285"/>
    </row>
    <row r="108" spans="2:14" ht="40.5" customHeight="1" x14ac:dyDescent="0.2">
      <c r="B108" s="224"/>
      <c r="C108" s="229" t="s">
        <v>843</v>
      </c>
      <c r="D108" s="229"/>
      <c r="E108" s="233">
        <f>+E107+E99</f>
        <v>43885.799999999996</v>
      </c>
      <c r="F108" s="536">
        <f>+F107+F99</f>
        <v>44068.100000000006</v>
      </c>
      <c r="G108" s="233">
        <f>+G107+G99</f>
        <v>44837.299999999996</v>
      </c>
      <c r="H108" s="233">
        <f>+H107+H99</f>
        <v>45454.299999999996</v>
      </c>
      <c r="I108" s="509"/>
      <c r="J108" s="284"/>
      <c r="K108" s="490"/>
      <c r="L108" s="546"/>
      <c r="M108" s="285"/>
      <c r="N108" s="285"/>
    </row>
    <row r="109" spans="2:14" ht="18.75" customHeight="1" x14ac:dyDescent="0.2">
      <c r="B109" s="80"/>
      <c r="C109" s="238" t="s">
        <v>842</v>
      </c>
      <c r="D109" s="80"/>
      <c r="E109" s="477">
        <f>+E54+E53+E50+E43+E30+E29</f>
        <v>2515</v>
      </c>
      <c r="F109" s="477">
        <f>+F54+F53+F50+F43+F30+F29</f>
        <v>2515</v>
      </c>
      <c r="G109" s="477">
        <f>+G54+G53+G50+G43+G30+G29</f>
        <v>1674</v>
      </c>
      <c r="H109" s="477">
        <f>+H54+H53+H50+H43+H30+H29</f>
        <v>1100</v>
      </c>
      <c r="I109" s="509"/>
      <c r="J109" s="284"/>
      <c r="K109" s="490"/>
      <c r="L109" s="546"/>
      <c r="M109" s="285"/>
      <c r="N109" s="285"/>
    </row>
    <row r="110" spans="2:14" ht="30" x14ac:dyDescent="0.2">
      <c r="B110" s="80"/>
      <c r="C110" s="238" t="s">
        <v>1147</v>
      </c>
      <c r="D110" s="341"/>
      <c r="E110" s="29"/>
      <c r="F110" s="477"/>
      <c r="G110" s="29"/>
      <c r="H110" s="29"/>
      <c r="I110" s="509"/>
      <c r="J110" s="257"/>
    </row>
    <row r="111" spans="2:14" ht="15" x14ac:dyDescent="0.2">
      <c r="B111" s="965" t="s">
        <v>1355</v>
      </c>
      <c r="C111" s="965"/>
      <c r="D111" s="965"/>
      <c r="E111" s="965"/>
      <c r="F111" s="965"/>
      <c r="G111" s="965"/>
      <c r="H111" s="965"/>
      <c r="I111" s="350"/>
    </row>
    <row r="112" spans="2:14" x14ac:dyDescent="0.2">
      <c r="E112" s="287"/>
      <c r="F112" s="537"/>
      <c r="G112" s="287"/>
      <c r="H112" s="287"/>
      <c r="I112" s="350"/>
    </row>
    <row r="113" spans="5:7" x14ac:dyDescent="0.2">
      <c r="E113" s="275"/>
      <c r="G113" s="275"/>
    </row>
    <row r="114" spans="5:7" x14ac:dyDescent="0.2">
      <c r="E114" s="275"/>
      <c r="G114" s="275"/>
    </row>
    <row r="115" spans="5:7" x14ac:dyDescent="0.2">
      <c r="E115" s="275"/>
      <c r="G115" s="275"/>
    </row>
    <row r="116" spans="5:7" x14ac:dyDescent="0.2">
      <c r="E116" s="298"/>
      <c r="F116" s="538"/>
      <c r="G116" s="275"/>
    </row>
    <row r="117" spans="5:7" x14ac:dyDescent="0.2">
      <c r="E117" s="275"/>
      <c r="G117" s="275"/>
    </row>
    <row r="118" spans="5:7" x14ac:dyDescent="0.2">
      <c r="E118" s="298"/>
      <c r="F118" s="538"/>
      <c r="G118" s="275"/>
    </row>
    <row r="119" spans="5:7" x14ac:dyDescent="0.2">
      <c r="E119" s="288"/>
      <c r="F119" s="537"/>
      <c r="G119" s="275"/>
    </row>
    <row r="120" spans="5:7" x14ac:dyDescent="0.2">
      <c r="E120" s="275"/>
      <c r="G120" s="275"/>
    </row>
    <row r="121" spans="5:7" x14ac:dyDescent="0.2">
      <c r="E121" s="288"/>
      <c r="F121" s="537"/>
      <c r="G121" s="275"/>
    </row>
    <row r="122" spans="5:7" x14ac:dyDescent="0.2">
      <c r="E122" s="275"/>
      <c r="G122" s="275"/>
    </row>
    <row r="123" spans="5:7" x14ac:dyDescent="0.2">
      <c r="E123" s="275"/>
      <c r="G123" s="275"/>
    </row>
    <row r="124" spans="5:7" x14ac:dyDescent="0.2">
      <c r="E124" s="275"/>
      <c r="G124" s="275"/>
    </row>
  </sheetData>
  <mergeCells count="146">
    <mergeCell ref="B111:H111"/>
    <mergeCell ref="N45:N47"/>
    <mergeCell ref="N51:N53"/>
    <mergeCell ref="N71:N73"/>
    <mergeCell ref="N82:N83"/>
    <mergeCell ref="N74:N76"/>
    <mergeCell ref="M80:M81"/>
    <mergeCell ref="N80:N81"/>
    <mergeCell ref="M45:M47"/>
    <mergeCell ref="L94:L96"/>
    <mergeCell ref="L51:L53"/>
    <mergeCell ref="L82:L83"/>
    <mergeCell ref="C60:D60"/>
    <mergeCell ref="B98:D98"/>
    <mergeCell ref="J51:J53"/>
    <mergeCell ref="C92:C93"/>
    <mergeCell ref="B92:B93"/>
    <mergeCell ref="B94:B96"/>
    <mergeCell ref="J94:J96"/>
    <mergeCell ref="C74:C76"/>
    <mergeCell ref="J74:J76"/>
    <mergeCell ref="J92:J93"/>
    <mergeCell ref="C67:D67"/>
    <mergeCell ref="B86:B89"/>
    <mergeCell ref="N23:N24"/>
    <mergeCell ref="J45:J47"/>
    <mergeCell ref="K48:K50"/>
    <mergeCell ref="G18:G19"/>
    <mergeCell ref="K28:K30"/>
    <mergeCell ref="I18:I19"/>
    <mergeCell ref="I45:I47"/>
    <mergeCell ref="I42:I43"/>
    <mergeCell ref="C18:D19"/>
    <mergeCell ref="L48:L50"/>
    <mergeCell ref="E18:E19"/>
    <mergeCell ref="F18:F19"/>
    <mergeCell ref="F21:F22"/>
    <mergeCell ref="L23:L24"/>
    <mergeCell ref="L25:L26"/>
    <mergeCell ref="L28:L30"/>
    <mergeCell ref="L42:L43"/>
    <mergeCell ref="J11:N11"/>
    <mergeCell ref="J12:N12"/>
    <mergeCell ref="B14:N14"/>
    <mergeCell ref="M94:M96"/>
    <mergeCell ref="N94:N96"/>
    <mergeCell ref="C82:C83"/>
    <mergeCell ref="B16:N16"/>
    <mergeCell ref="K45:K47"/>
    <mergeCell ref="N25:N26"/>
    <mergeCell ref="N86:N89"/>
    <mergeCell ref="K86:K89"/>
    <mergeCell ref="K25:K26"/>
    <mergeCell ref="K17:N17"/>
    <mergeCell ref="J18:N18"/>
    <mergeCell ref="G21:G22"/>
    <mergeCell ref="C20:D20"/>
    <mergeCell ref="B18:B19"/>
    <mergeCell ref="B45:B47"/>
    <mergeCell ref="H18:H19"/>
    <mergeCell ref="H21:H22"/>
    <mergeCell ref="N48:N50"/>
    <mergeCell ref="M25:M26"/>
    <mergeCell ref="L68:L70"/>
    <mergeCell ref="L71:L73"/>
    <mergeCell ref="C86:C89"/>
    <mergeCell ref="J80:J81"/>
    <mergeCell ref="J71:J73"/>
    <mergeCell ref="J82:J83"/>
    <mergeCell ref="C80:C81"/>
    <mergeCell ref="B80:B81"/>
    <mergeCell ref="I68:I70"/>
    <mergeCell ref="C68:C70"/>
    <mergeCell ref="J68:J70"/>
    <mergeCell ref="B21:B26"/>
    <mergeCell ref="M51:M53"/>
    <mergeCell ref="D21:D22"/>
    <mergeCell ref="B28:B30"/>
    <mergeCell ref="C28:C30"/>
    <mergeCell ref="C51:C53"/>
    <mergeCell ref="J25:J26"/>
    <mergeCell ref="J48:J50"/>
    <mergeCell ref="C21:C26"/>
    <mergeCell ref="M23:M24"/>
    <mergeCell ref="C33:D33"/>
    <mergeCell ref="C44:D44"/>
    <mergeCell ref="B42:B43"/>
    <mergeCell ref="C34:C36"/>
    <mergeCell ref="C37:C38"/>
    <mergeCell ref="B48:B50"/>
    <mergeCell ref="B34:B36"/>
    <mergeCell ref="J42:J43"/>
    <mergeCell ref="I34:I36"/>
    <mergeCell ref="I37:I38"/>
    <mergeCell ref="I21:I26"/>
    <mergeCell ref="E21:E22"/>
    <mergeCell ref="B51:B53"/>
    <mergeCell ref="L45:L47"/>
    <mergeCell ref="J101:N101"/>
    <mergeCell ref="J102:N102"/>
    <mergeCell ref="C42:C43"/>
    <mergeCell ref="N42:N43"/>
    <mergeCell ref="N28:N30"/>
    <mergeCell ref="K42:K43"/>
    <mergeCell ref="M42:M43"/>
    <mergeCell ref="J28:J30"/>
    <mergeCell ref="J23:J24"/>
    <mergeCell ref="K23:K24"/>
    <mergeCell ref="J34:J36"/>
    <mergeCell ref="M28:M30"/>
    <mergeCell ref="C45:C47"/>
    <mergeCell ref="C48:C50"/>
    <mergeCell ref="K94:K96"/>
    <mergeCell ref="B97:D97"/>
    <mergeCell ref="J86:J89"/>
    <mergeCell ref="C94:C96"/>
    <mergeCell ref="C71:C73"/>
    <mergeCell ref="B71:B73"/>
    <mergeCell ref="B82:B83"/>
    <mergeCell ref="B74:B76"/>
    <mergeCell ref="B68:B70"/>
    <mergeCell ref="C55:D55"/>
    <mergeCell ref="K92:K93"/>
    <mergeCell ref="K80:K81"/>
    <mergeCell ref="K82:K83"/>
    <mergeCell ref="K71:K73"/>
    <mergeCell ref="K74:K76"/>
    <mergeCell ref="K34:K36"/>
    <mergeCell ref="L34:L36"/>
    <mergeCell ref="M34:M36"/>
    <mergeCell ref="N34:N36"/>
    <mergeCell ref="M86:M89"/>
    <mergeCell ref="M71:M73"/>
    <mergeCell ref="M74:M76"/>
    <mergeCell ref="M82:M83"/>
    <mergeCell ref="N68:N70"/>
    <mergeCell ref="M68:M70"/>
    <mergeCell ref="L74:L76"/>
    <mergeCell ref="L80:L81"/>
    <mergeCell ref="L86:L89"/>
    <mergeCell ref="L92:L93"/>
    <mergeCell ref="K68:K70"/>
    <mergeCell ref="K51:K53"/>
    <mergeCell ref="N92:N93"/>
    <mergeCell ref="M92:M93"/>
    <mergeCell ref="M48:M50"/>
  </mergeCells>
  <phoneticPr fontId="12" type="noConversion"/>
  <pageMargins left="0.39370078740157483" right="0.19685039370078741" top="0.39370078740157483" bottom="0.19685039370078741" header="0" footer="0"/>
  <pageSetup paperSize="9" scale="68"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N38"/>
  <sheetViews>
    <sheetView zoomScale="85" zoomScaleNormal="85" workbookViewId="0">
      <pane ySplit="3" topLeftCell="A4" activePane="bottomLeft" state="frozen"/>
      <selection activeCell="F27" sqref="F27"/>
      <selection pane="bottomLeft" activeCell="H4" sqref="H4"/>
    </sheetView>
  </sheetViews>
  <sheetFormatPr defaultColWidth="9.140625" defaultRowHeight="12.75" x14ac:dyDescent="0.2"/>
  <cols>
    <col min="1" max="1" width="2.28515625" style="37" customWidth="1"/>
    <col min="2" max="2" width="18" style="40" customWidth="1"/>
    <col min="3" max="3" width="61.42578125" style="40" customWidth="1"/>
    <col min="4" max="4" width="7.140625" style="40" customWidth="1"/>
    <col min="5" max="5" width="11.42578125" style="34" customWidth="1"/>
    <col min="6" max="6" width="13.140625" style="816" customWidth="1"/>
    <col min="7" max="8" width="11.42578125" style="816" customWidth="1"/>
    <col min="9" max="9" width="11.42578125" style="831" customWidth="1"/>
    <col min="10" max="10" width="30.140625" style="816" customWidth="1"/>
    <col min="11" max="11" width="5.5703125" style="822" customWidth="1"/>
    <col min="12" max="12" width="7.28515625" style="822" customWidth="1"/>
    <col min="13" max="14" width="5.5703125" style="822" customWidth="1"/>
    <col min="15" max="16384" width="9.140625" style="37"/>
  </cols>
  <sheetData>
    <row r="1" spans="1:14" ht="25.5" customHeight="1" x14ac:dyDescent="0.2">
      <c r="A1" s="1278" t="s">
        <v>1373</v>
      </c>
      <c r="B1" s="1278"/>
      <c r="C1" s="1278"/>
      <c r="D1" s="1278"/>
      <c r="E1" s="1278"/>
      <c r="F1" s="1278"/>
      <c r="G1" s="1278"/>
      <c r="H1" s="1278"/>
      <c r="I1" s="1278"/>
      <c r="J1" s="1278"/>
      <c r="K1" s="1278"/>
      <c r="L1" s="1278"/>
      <c r="M1" s="1278"/>
      <c r="N1" s="1278"/>
    </row>
    <row r="2" spans="1:14" s="38" customFormat="1" ht="27" customHeight="1" x14ac:dyDescent="0.2">
      <c r="B2" s="1086" t="s">
        <v>312</v>
      </c>
      <c r="C2" s="1088" t="s">
        <v>450</v>
      </c>
      <c r="D2" s="1207"/>
      <c r="E2" s="954" t="s">
        <v>1356</v>
      </c>
      <c r="F2" s="962" t="s">
        <v>1306</v>
      </c>
      <c r="G2" s="954" t="s">
        <v>313</v>
      </c>
      <c r="H2" s="954" t="s">
        <v>314</v>
      </c>
      <c r="I2" s="954" t="s">
        <v>1148</v>
      </c>
      <c r="J2" s="1090" t="s">
        <v>42</v>
      </c>
      <c r="K2" s="1091"/>
      <c r="L2" s="1091"/>
      <c r="M2" s="1091"/>
      <c r="N2" s="1092"/>
    </row>
    <row r="3" spans="1:14" s="38" customFormat="1" ht="66" customHeight="1" x14ac:dyDescent="0.2">
      <c r="B3" s="1087"/>
      <c r="C3" s="1089"/>
      <c r="D3" s="1208"/>
      <c r="E3" s="954"/>
      <c r="F3" s="962"/>
      <c r="G3" s="954"/>
      <c r="H3" s="954"/>
      <c r="I3" s="954"/>
      <c r="J3" s="485" t="s">
        <v>43</v>
      </c>
      <c r="K3" s="383" t="s">
        <v>917</v>
      </c>
      <c r="L3" s="496" t="s">
        <v>1346</v>
      </c>
      <c r="M3" s="200" t="s">
        <v>918</v>
      </c>
      <c r="N3" s="200" t="s">
        <v>919</v>
      </c>
    </row>
    <row r="4" spans="1:14" ht="51" customHeight="1" x14ac:dyDescent="0.2">
      <c r="B4" s="161" t="s">
        <v>691</v>
      </c>
      <c r="C4" s="1158" t="s">
        <v>857</v>
      </c>
      <c r="D4" s="1159"/>
      <c r="E4" s="172">
        <f t="shared" ref="E4:H4" si="0">+E5+E6+E12+E13+E14+E15</f>
        <v>210.7</v>
      </c>
      <c r="F4" s="311">
        <f t="shared" ref="F4" si="1">+F5+F6+F12+F13+F14+F15</f>
        <v>210.7</v>
      </c>
      <c r="G4" s="311">
        <f t="shared" si="0"/>
        <v>212</v>
      </c>
      <c r="H4" s="311">
        <f t="shared" si="0"/>
        <v>213</v>
      </c>
      <c r="I4" s="708"/>
      <c r="J4" s="823"/>
      <c r="K4" s="824"/>
      <c r="L4" s="824"/>
      <c r="M4" s="824"/>
      <c r="N4" s="824"/>
    </row>
    <row r="5" spans="1:14" s="20" customFormat="1" ht="18.75" customHeight="1" x14ac:dyDescent="0.2">
      <c r="B5" s="1263" t="s">
        <v>683</v>
      </c>
      <c r="C5" s="1096" t="s">
        <v>684</v>
      </c>
      <c r="D5" s="79" t="s">
        <v>1</v>
      </c>
      <c r="E5" s="17">
        <v>44</v>
      </c>
      <c r="F5" s="539">
        <v>44</v>
      </c>
      <c r="G5" s="132">
        <v>45</v>
      </c>
      <c r="H5" s="102">
        <v>46</v>
      </c>
      <c r="I5" s="939" t="s">
        <v>1277</v>
      </c>
      <c r="J5" s="935" t="s">
        <v>211</v>
      </c>
      <c r="K5" s="912" t="s">
        <v>153</v>
      </c>
      <c r="L5" s="985" t="s">
        <v>153</v>
      </c>
      <c r="M5" s="912" t="s">
        <v>153</v>
      </c>
      <c r="N5" s="912" t="s">
        <v>153</v>
      </c>
    </row>
    <row r="6" spans="1:14" s="20" customFormat="1" ht="19.5" customHeight="1" x14ac:dyDescent="0.2">
      <c r="B6" s="1264"/>
      <c r="C6" s="1097"/>
      <c r="D6" s="79" t="s">
        <v>3</v>
      </c>
      <c r="E6" s="17">
        <v>110</v>
      </c>
      <c r="F6" s="539">
        <v>110</v>
      </c>
      <c r="G6" s="132">
        <v>110</v>
      </c>
      <c r="H6" s="102">
        <v>110</v>
      </c>
      <c r="I6" s="940"/>
      <c r="J6" s="1153"/>
      <c r="K6" s="913"/>
      <c r="L6" s="1135"/>
      <c r="M6" s="913"/>
      <c r="N6" s="913"/>
    </row>
    <row r="7" spans="1:14" s="39" customFormat="1" ht="29.25" customHeight="1" x14ac:dyDescent="0.2">
      <c r="B7" s="1264"/>
      <c r="C7" s="35" t="s">
        <v>131</v>
      </c>
      <c r="D7" s="1274"/>
      <c r="E7" s="1274"/>
      <c r="F7" s="1150"/>
      <c r="G7" s="939"/>
      <c r="H7" s="1279"/>
      <c r="I7" s="940"/>
      <c r="J7" s="1153"/>
      <c r="K7" s="913"/>
      <c r="L7" s="1135"/>
      <c r="M7" s="913"/>
      <c r="N7" s="913"/>
    </row>
    <row r="8" spans="1:14" s="39" customFormat="1" ht="27" customHeight="1" x14ac:dyDescent="0.2">
      <c r="B8" s="1264"/>
      <c r="C8" s="35" t="s">
        <v>155</v>
      </c>
      <c r="D8" s="1275"/>
      <c r="E8" s="1275"/>
      <c r="F8" s="1151"/>
      <c r="G8" s="940"/>
      <c r="H8" s="1279"/>
      <c r="I8" s="940"/>
      <c r="J8" s="1153"/>
      <c r="K8" s="913"/>
      <c r="L8" s="1135"/>
      <c r="M8" s="913"/>
      <c r="N8" s="913"/>
    </row>
    <row r="9" spans="1:14" s="39" customFormat="1" ht="30" customHeight="1" x14ac:dyDescent="0.2">
      <c r="B9" s="1264"/>
      <c r="C9" s="35" t="s">
        <v>132</v>
      </c>
      <c r="D9" s="1275"/>
      <c r="E9" s="1275"/>
      <c r="F9" s="1151"/>
      <c r="G9" s="940"/>
      <c r="H9" s="1279"/>
      <c r="I9" s="940"/>
      <c r="J9" s="1153"/>
      <c r="K9" s="913"/>
      <c r="L9" s="1135"/>
      <c r="M9" s="913"/>
      <c r="N9" s="913"/>
    </row>
    <row r="10" spans="1:14" s="39" customFormat="1" ht="33.75" customHeight="1" x14ac:dyDescent="0.2">
      <c r="B10" s="1264"/>
      <c r="C10" s="35" t="s">
        <v>133</v>
      </c>
      <c r="D10" s="1275"/>
      <c r="E10" s="1275"/>
      <c r="F10" s="1151"/>
      <c r="G10" s="940"/>
      <c r="H10" s="1279"/>
      <c r="I10" s="940"/>
      <c r="J10" s="1153"/>
      <c r="K10" s="913"/>
      <c r="L10" s="1135"/>
      <c r="M10" s="913"/>
      <c r="N10" s="913"/>
    </row>
    <row r="11" spans="1:14" s="39" customFormat="1" ht="27.75" customHeight="1" x14ac:dyDescent="0.2">
      <c r="B11" s="1265"/>
      <c r="C11" s="35" t="s">
        <v>156</v>
      </c>
      <c r="D11" s="1276"/>
      <c r="E11" s="1276"/>
      <c r="F11" s="1152"/>
      <c r="G11" s="941"/>
      <c r="H11" s="1279"/>
      <c r="I11" s="941"/>
      <c r="J11" s="936"/>
      <c r="K11" s="914"/>
      <c r="L11" s="986"/>
      <c r="M11" s="914"/>
      <c r="N11" s="914"/>
    </row>
    <row r="12" spans="1:14" s="20" customFormat="1" ht="27" customHeight="1" x14ac:dyDescent="0.2">
      <c r="B12" s="1096" t="s">
        <v>685</v>
      </c>
      <c r="C12" s="971" t="s">
        <v>854</v>
      </c>
      <c r="D12" s="79" t="s">
        <v>845</v>
      </c>
      <c r="E12" s="21">
        <v>13.7</v>
      </c>
      <c r="F12" s="540">
        <v>13.7</v>
      </c>
      <c r="G12" s="102">
        <v>0</v>
      </c>
      <c r="H12" s="102">
        <v>0</v>
      </c>
      <c r="I12" s="939" t="s">
        <v>1182</v>
      </c>
      <c r="J12" s="935" t="s">
        <v>212</v>
      </c>
      <c r="K12" s="912">
        <v>20</v>
      </c>
      <c r="L12" s="985">
        <v>20</v>
      </c>
      <c r="M12" s="912">
        <v>20</v>
      </c>
      <c r="N12" s="912">
        <v>20</v>
      </c>
    </row>
    <row r="13" spans="1:14" s="20" customFormat="1" ht="28.5" customHeight="1" x14ac:dyDescent="0.2">
      <c r="B13" s="1097"/>
      <c r="C13" s="973"/>
      <c r="D13" s="79" t="s">
        <v>1</v>
      </c>
      <c r="E13" s="102">
        <v>36</v>
      </c>
      <c r="F13" s="540">
        <v>36</v>
      </c>
      <c r="G13" s="102">
        <v>50</v>
      </c>
      <c r="H13" s="102">
        <v>50</v>
      </c>
      <c r="I13" s="941"/>
      <c r="J13" s="936"/>
      <c r="K13" s="914"/>
      <c r="L13" s="986"/>
      <c r="M13" s="914"/>
      <c r="N13" s="914"/>
    </row>
    <row r="14" spans="1:14" s="20" customFormat="1" ht="48" customHeight="1" x14ac:dyDescent="0.2">
      <c r="B14" s="189" t="s">
        <v>690</v>
      </c>
      <c r="C14" s="188" t="s">
        <v>688</v>
      </c>
      <c r="D14" s="79" t="s">
        <v>1</v>
      </c>
      <c r="E14" s="102">
        <v>4</v>
      </c>
      <c r="F14" s="540">
        <v>4</v>
      </c>
      <c r="G14" s="102">
        <v>4</v>
      </c>
      <c r="H14" s="102">
        <v>4</v>
      </c>
      <c r="I14" s="340" t="s">
        <v>1183</v>
      </c>
      <c r="J14" s="369" t="s">
        <v>760</v>
      </c>
      <c r="K14" s="120">
        <v>10</v>
      </c>
      <c r="L14" s="562">
        <v>10</v>
      </c>
      <c r="M14" s="120">
        <v>10</v>
      </c>
      <c r="N14" s="120">
        <v>10</v>
      </c>
    </row>
    <row r="15" spans="1:14" s="20" customFormat="1" ht="54" customHeight="1" x14ac:dyDescent="0.2">
      <c r="B15" s="43" t="s">
        <v>689</v>
      </c>
      <c r="C15" s="74" t="s">
        <v>686</v>
      </c>
      <c r="D15" s="79" t="s">
        <v>1</v>
      </c>
      <c r="E15" s="17">
        <v>3</v>
      </c>
      <c r="F15" s="539">
        <v>3</v>
      </c>
      <c r="G15" s="132">
        <v>3</v>
      </c>
      <c r="H15" s="132">
        <v>3</v>
      </c>
      <c r="I15" s="347" t="s">
        <v>1184</v>
      </c>
      <c r="J15" s="127" t="s">
        <v>213</v>
      </c>
      <c r="K15" s="389">
        <v>1</v>
      </c>
      <c r="L15" s="559">
        <v>1</v>
      </c>
      <c r="M15" s="389">
        <v>1</v>
      </c>
      <c r="N15" s="389">
        <v>1</v>
      </c>
    </row>
    <row r="16" spans="1:14" s="20" customFormat="1" ht="39.75" customHeight="1" x14ac:dyDescent="0.2">
      <c r="B16" s="161" t="s">
        <v>687</v>
      </c>
      <c r="C16" s="164" t="s">
        <v>134</v>
      </c>
      <c r="D16" s="164"/>
      <c r="E16" s="172">
        <f t="shared" ref="E16:H16" si="2">+E17</f>
        <v>100</v>
      </c>
      <c r="F16" s="311">
        <f t="shared" si="2"/>
        <v>150</v>
      </c>
      <c r="G16" s="311">
        <f t="shared" si="2"/>
        <v>1500</v>
      </c>
      <c r="H16" s="311">
        <f t="shared" si="2"/>
        <v>1500</v>
      </c>
      <c r="I16" s="708"/>
      <c r="J16" s="312"/>
      <c r="K16" s="825"/>
      <c r="L16" s="825"/>
      <c r="M16" s="825"/>
      <c r="N16" s="825"/>
    </row>
    <row r="17" spans="2:14" ht="46.5" customHeight="1" x14ac:dyDescent="0.2">
      <c r="B17" s="43" t="s">
        <v>700</v>
      </c>
      <c r="C17" s="97" t="s">
        <v>1371</v>
      </c>
      <c r="D17" s="44" t="s">
        <v>5</v>
      </c>
      <c r="E17" s="17">
        <v>100</v>
      </c>
      <c r="F17" s="539">
        <v>150</v>
      </c>
      <c r="G17" s="132">
        <v>1500</v>
      </c>
      <c r="H17" s="132">
        <v>1500</v>
      </c>
      <c r="I17" s="338" t="s">
        <v>1186</v>
      </c>
      <c r="J17" s="368" t="s">
        <v>1342</v>
      </c>
      <c r="K17" s="177"/>
      <c r="L17" s="550"/>
      <c r="M17" s="177"/>
      <c r="N17" s="177" t="s">
        <v>1341</v>
      </c>
    </row>
    <row r="18" spans="2:14" s="20" customFormat="1" ht="27.75" customHeight="1" x14ac:dyDescent="0.2">
      <c r="B18" s="43" t="s">
        <v>759</v>
      </c>
      <c r="C18" s="202" t="s">
        <v>1304</v>
      </c>
      <c r="D18" s="44"/>
      <c r="E18" s="22"/>
      <c r="F18" s="553"/>
      <c r="G18" s="408"/>
      <c r="H18" s="408"/>
      <c r="I18" s="373" t="s">
        <v>1185</v>
      </c>
      <c r="J18" s="129"/>
      <c r="K18" s="395"/>
      <c r="L18" s="563"/>
      <c r="M18" s="395"/>
      <c r="N18" s="395"/>
    </row>
    <row r="19" spans="2:14" ht="27" customHeight="1" x14ac:dyDescent="0.2">
      <c r="B19" s="925" t="s">
        <v>1023</v>
      </c>
      <c r="C19" s="925"/>
      <c r="D19" s="925"/>
      <c r="E19" s="307">
        <f>+E16+E4</f>
        <v>310.7</v>
      </c>
      <c r="F19" s="314">
        <f>+F16+F4</f>
        <v>360.7</v>
      </c>
      <c r="G19" s="314">
        <f>+G16+G4</f>
        <v>1712</v>
      </c>
      <c r="H19" s="314">
        <f>+H16+H4</f>
        <v>1713</v>
      </c>
      <c r="I19" s="546"/>
      <c r="J19" s="149"/>
    </row>
    <row r="20" spans="2:14" ht="17.25" customHeight="1" x14ac:dyDescent="0.2">
      <c r="B20" s="1273"/>
      <c r="C20" s="1273"/>
      <c r="D20" s="1273"/>
      <c r="E20" s="325"/>
      <c r="F20" s="102"/>
      <c r="G20" s="102"/>
      <c r="H20" s="102"/>
      <c r="I20" s="546"/>
      <c r="J20" s="149"/>
    </row>
    <row r="21" spans="2:14" s="247" customFormat="1" ht="30" customHeight="1" x14ac:dyDescent="0.25">
      <c r="B21" s="362"/>
      <c r="C21" s="362" t="s">
        <v>833</v>
      </c>
      <c r="D21" s="362"/>
      <c r="E21" s="363">
        <f t="shared" ref="E21:H21" si="3">SUM(E23:E28)</f>
        <v>187</v>
      </c>
      <c r="F21" s="826">
        <f t="shared" si="3"/>
        <v>237</v>
      </c>
      <c r="G21" s="745">
        <f t="shared" si="3"/>
        <v>1602</v>
      </c>
      <c r="H21" s="745">
        <f t="shared" si="3"/>
        <v>1603</v>
      </c>
      <c r="I21" s="546"/>
      <c r="J21" s="746"/>
      <c r="K21" s="746"/>
      <c r="L21" s="746"/>
      <c r="M21" s="746"/>
      <c r="N21" s="827"/>
    </row>
    <row r="22" spans="2:14" s="247" customFormat="1" ht="17.25" customHeight="1" x14ac:dyDescent="0.25">
      <c r="B22" s="238"/>
      <c r="C22" s="226" t="s">
        <v>834</v>
      </c>
      <c r="D22" s="238"/>
      <c r="E22" s="239"/>
      <c r="F22" s="541"/>
      <c r="G22" s="484"/>
      <c r="H22" s="484"/>
      <c r="I22" s="546"/>
      <c r="J22" s="747"/>
      <c r="K22" s="746"/>
      <c r="L22" s="746"/>
      <c r="M22" s="746"/>
      <c r="N22" s="827"/>
    </row>
    <row r="23" spans="2:14" s="247" customFormat="1" ht="21" customHeight="1" x14ac:dyDescent="0.25">
      <c r="B23" s="238"/>
      <c r="C23" s="236" t="s">
        <v>835</v>
      </c>
      <c r="D23" s="238" t="s">
        <v>1</v>
      </c>
      <c r="E23" s="239">
        <f>+E15+E14+E13+E5</f>
        <v>87</v>
      </c>
      <c r="F23" s="541">
        <f>+F15+F14+F13+F5</f>
        <v>87</v>
      </c>
      <c r="G23" s="484">
        <f>+G15+G14+G13+G5</f>
        <v>102</v>
      </c>
      <c r="H23" s="484">
        <f>+H15+H14+H13+H5</f>
        <v>103</v>
      </c>
      <c r="I23" s="546"/>
      <c r="J23" s="747"/>
      <c r="K23" s="746"/>
      <c r="L23" s="746"/>
      <c r="M23" s="746"/>
      <c r="N23" s="827"/>
    </row>
    <row r="24" spans="2:14" s="247" customFormat="1" ht="21" customHeight="1" x14ac:dyDescent="0.25">
      <c r="B24" s="238"/>
      <c r="C24" s="236" t="s">
        <v>836</v>
      </c>
      <c r="D24" s="238" t="s">
        <v>5</v>
      </c>
      <c r="E24" s="239">
        <f>+E17</f>
        <v>100</v>
      </c>
      <c r="F24" s="541">
        <f>+F17</f>
        <v>150</v>
      </c>
      <c r="G24" s="484">
        <f>+G17</f>
        <v>1500</v>
      </c>
      <c r="H24" s="484">
        <f>+H17</f>
        <v>1500</v>
      </c>
      <c r="I24" s="546"/>
      <c r="J24" s="1277"/>
      <c r="K24" s="1277"/>
      <c r="L24" s="1277"/>
      <c r="M24" s="1277"/>
      <c r="N24" s="1277"/>
    </row>
    <row r="25" spans="2:14" s="247" customFormat="1" ht="21" customHeight="1" x14ac:dyDescent="0.25">
      <c r="B25" s="238"/>
      <c r="C25" s="236" t="s">
        <v>837</v>
      </c>
      <c r="D25" s="238" t="s">
        <v>6</v>
      </c>
      <c r="E25" s="239"/>
      <c r="F25" s="541"/>
      <c r="G25" s="484"/>
      <c r="H25" s="484"/>
      <c r="I25" s="546"/>
      <c r="J25" s="747"/>
      <c r="K25" s="746"/>
      <c r="L25" s="746"/>
      <c r="M25" s="746"/>
      <c r="N25" s="827"/>
    </row>
    <row r="26" spans="2:14" s="247" customFormat="1" ht="21" customHeight="1" x14ac:dyDescent="0.25">
      <c r="B26" s="238"/>
      <c r="C26" s="236" t="s">
        <v>838</v>
      </c>
      <c r="D26" s="238" t="s">
        <v>2</v>
      </c>
      <c r="E26" s="239"/>
      <c r="F26" s="541"/>
      <c r="G26" s="484"/>
      <c r="H26" s="484"/>
      <c r="I26" s="546"/>
      <c r="J26" s="747"/>
      <c r="K26" s="746"/>
      <c r="L26" s="746"/>
      <c r="M26" s="746"/>
      <c r="N26" s="827"/>
    </row>
    <row r="27" spans="2:14" s="247" customFormat="1" ht="21" customHeight="1" x14ac:dyDescent="0.25">
      <c r="B27" s="238"/>
      <c r="C27" s="236" t="s">
        <v>839</v>
      </c>
      <c r="D27" s="238" t="s">
        <v>4</v>
      </c>
      <c r="E27" s="239"/>
      <c r="F27" s="541"/>
      <c r="G27" s="484"/>
      <c r="H27" s="484"/>
      <c r="I27" s="546"/>
      <c r="J27" s="747"/>
      <c r="K27" s="746"/>
      <c r="L27" s="746"/>
      <c r="M27" s="746"/>
      <c r="N27" s="827"/>
    </row>
    <row r="28" spans="2:14" s="247" customFormat="1" ht="19.5" customHeight="1" x14ac:dyDescent="0.25">
      <c r="B28" s="221"/>
      <c r="C28" s="237" t="s">
        <v>840</v>
      </c>
      <c r="D28" s="221" t="s">
        <v>844</v>
      </c>
      <c r="E28" s="239"/>
      <c r="F28" s="541"/>
      <c r="G28" s="484"/>
      <c r="H28" s="484"/>
      <c r="I28" s="546"/>
      <c r="J28" s="747"/>
      <c r="K28" s="746"/>
      <c r="L28" s="746"/>
      <c r="M28" s="746"/>
      <c r="N28" s="827"/>
    </row>
    <row r="29" spans="2:14" s="247" customFormat="1" ht="48.75" customHeight="1" x14ac:dyDescent="0.25">
      <c r="B29" s="223"/>
      <c r="C29" s="249" t="s">
        <v>841</v>
      </c>
      <c r="D29" s="223" t="s">
        <v>845</v>
      </c>
      <c r="E29" s="248">
        <f>+E12+E6</f>
        <v>123.7</v>
      </c>
      <c r="F29" s="745">
        <f>+F12+F6</f>
        <v>123.7</v>
      </c>
      <c r="G29" s="745">
        <f>+G12+G6</f>
        <v>110</v>
      </c>
      <c r="H29" s="745">
        <f>+H12+H6</f>
        <v>110</v>
      </c>
      <c r="I29" s="546"/>
      <c r="J29" s="747"/>
      <c r="K29" s="746"/>
      <c r="L29" s="746"/>
      <c r="M29" s="746"/>
      <c r="N29" s="827"/>
    </row>
    <row r="30" spans="2:14" s="247" customFormat="1" ht="34.5" customHeight="1" x14ac:dyDescent="0.25">
      <c r="B30" s="225"/>
      <c r="C30" s="225" t="s">
        <v>843</v>
      </c>
      <c r="D30" s="225"/>
      <c r="E30" s="245">
        <f t="shared" ref="E30:H30" si="4">+E29+E21</f>
        <v>310.7</v>
      </c>
      <c r="F30" s="748">
        <f t="shared" ref="F30" si="5">+F29+F21</f>
        <v>360.7</v>
      </c>
      <c r="G30" s="748">
        <f t="shared" si="4"/>
        <v>1712</v>
      </c>
      <c r="H30" s="748">
        <f t="shared" si="4"/>
        <v>1713</v>
      </c>
      <c r="I30" s="546"/>
      <c r="J30" s="747"/>
      <c r="K30" s="746"/>
      <c r="L30" s="746"/>
      <c r="M30" s="746"/>
      <c r="N30" s="827"/>
    </row>
    <row r="31" spans="2:14" s="247" customFormat="1" ht="15" customHeight="1" x14ac:dyDescent="0.25">
      <c r="B31" s="238"/>
      <c r="C31" s="253" t="s">
        <v>842</v>
      </c>
      <c r="D31" s="238"/>
      <c r="E31" s="239"/>
      <c r="F31" s="541"/>
      <c r="G31" s="484"/>
      <c r="H31" s="484"/>
      <c r="I31" s="828"/>
      <c r="J31" s="747"/>
      <c r="K31" s="746"/>
      <c r="L31" s="746"/>
      <c r="M31" s="746"/>
      <c r="N31" s="827"/>
    </row>
    <row r="32" spans="2:14" s="54" customFormat="1" ht="30" x14ac:dyDescent="0.2">
      <c r="B32" s="329"/>
      <c r="C32" s="238" t="s">
        <v>1147</v>
      </c>
      <c r="D32" s="329"/>
      <c r="E32" s="330"/>
      <c r="F32" s="821"/>
      <c r="G32" s="812"/>
      <c r="H32" s="812"/>
      <c r="I32" s="829"/>
      <c r="J32" s="816"/>
      <c r="K32" s="822"/>
      <c r="L32" s="822"/>
      <c r="M32" s="822"/>
      <c r="N32" s="822"/>
    </row>
    <row r="33" spans="2:8" ht="15" x14ac:dyDescent="0.2">
      <c r="B33" s="965" t="s">
        <v>1355</v>
      </c>
      <c r="C33" s="965"/>
      <c r="D33" s="965"/>
      <c r="E33" s="965"/>
      <c r="F33" s="965"/>
      <c r="G33" s="965"/>
      <c r="H33" s="965"/>
    </row>
    <row r="38" spans="2:8" x14ac:dyDescent="0.2">
      <c r="E38" s="297"/>
      <c r="F38" s="830"/>
    </row>
  </sheetData>
  <mergeCells count="35">
    <mergeCell ref="C2:D3"/>
    <mergeCell ref="B33:H33"/>
    <mergeCell ref="A1:N1"/>
    <mergeCell ref="C5:C6"/>
    <mergeCell ref="M5:M11"/>
    <mergeCell ref="N5:N11"/>
    <mergeCell ref="E2:E3"/>
    <mergeCell ref="G2:G3"/>
    <mergeCell ref="H2:H3"/>
    <mergeCell ref="H7:H11"/>
    <mergeCell ref="C4:D4"/>
    <mergeCell ref="B2:B3"/>
    <mergeCell ref="K5:K11"/>
    <mergeCell ref="I2:I3"/>
    <mergeCell ref="I5:I11"/>
    <mergeCell ref="F2:F3"/>
    <mergeCell ref="J24:N24"/>
    <mergeCell ref="N12:N13"/>
    <mergeCell ref="M12:M13"/>
    <mergeCell ref="J2:N2"/>
    <mergeCell ref="K12:K13"/>
    <mergeCell ref="L5:L11"/>
    <mergeCell ref="L12:L13"/>
    <mergeCell ref="B20:D20"/>
    <mergeCell ref="D7:D11"/>
    <mergeCell ref="E7:E11"/>
    <mergeCell ref="G7:G11"/>
    <mergeCell ref="J12:J13"/>
    <mergeCell ref="B5:B11"/>
    <mergeCell ref="J5:J11"/>
    <mergeCell ref="B19:D19"/>
    <mergeCell ref="B12:B13"/>
    <mergeCell ref="I12:I13"/>
    <mergeCell ref="F7:F11"/>
    <mergeCell ref="C12:C13"/>
  </mergeCells>
  <phoneticPr fontId="12" type="noConversion"/>
  <pageMargins left="0.19685039370078741" right="0.19685039370078741" top="0.59055118110236227" bottom="0.19685039370078741" header="0" footer="0"/>
  <pageSetup paperSize="9" scale="7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B1:N78"/>
  <sheetViews>
    <sheetView zoomScale="85" zoomScaleNormal="85" workbookViewId="0">
      <pane ySplit="4" topLeftCell="A5" activePane="bottomLeft" state="frozen"/>
      <selection activeCell="F27" sqref="F27"/>
      <selection pane="bottomLeft" activeCell="G6" sqref="G6"/>
    </sheetView>
  </sheetViews>
  <sheetFormatPr defaultColWidth="9.140625" defaultRowHeight="12.75" x14ac:dyDescent="0.2"/>
  <cols>
    <col min="1" max="1" width="4" style="1" customWidth="1"/>
    <col min="2" max="2" width="16.85546875" style="10" customWidth="1"/>
    <col min="3" max="3" width="53" style="27" customWidth="1"/>
    <col min="4" max="4" width="8.28515625" style="10" customWidth="1"/>
    <col min="5" max="8" width="12.5703125" style="740" customWidth="1"/>
    <col min="9" max="9" width="12.5703125" style="861" customWidth="1"/>
    <col min="10" max="10" width="31.5703125" style="862" customWidth="1"/>
    <col min="11" max="11" width="6" style="885" customWidth="1"/>
    <col min="12" max="12" width="8.7109375" style="885" customWidth="1"/>
    <col min="13" max="14" width="6" style="885" customWidth="1"/>
    <col min="15" max="16384" width="9.140625" style="1"/>
  </cols>
  <sheetData>
    <row r="1" spans="2:14" ht="26.25" customHeight="1" x14ac:dyDescent="0.2">
      <c r="B1" s="1084" t="s">
        <v>1374</v>
      </c>
      <c r="C1" s="1084"/>
      <c r="D1" s="1084"/>
      <c r="E1" s="1084"/>
      <c r="F1" s="1084"/>
      <c r="G1" s="1084"/>
      <c r="H1" s="1084"/>
      <c r="I1" s="1084"/>
      <c r="J1" s="1084"/>
      <c r="K1" s="1084"/>
      <c r="L1" s="1084"/>
      <c r="M1" s="1084"/>
      <c r="N1" s="1084"/>
    </row>
    <row r="2" spans="2:14" x14ac:dyDescent="0.2">
      <c r="B2" s="179"/>
      <c r="C2" s="258"/>
      <c r="D2" s="24"/>
      <c r="E2" s="832"/>
      <c r="F2" s="832"/>
      <c r="G2" s="832"/>
      <c r="H2" s="832"/>
      <c r="I2" s="832"/>
      <c r="J2" s="1206"/>
      <c r="K2" s="1206"/>
      <c r="L2" s="1206"/>
      <c r="M2" s="1206"/>
      <c r="N2" s="1206"/>
    </row>
    <row r="3" spans="2:14" ht="17.25" customHeight="1" x14ac:dyDescent="0.2">
      <c r="B3" s="1086" t="s">
        <v>312</v>
      </c>
      <c r="C3" s="1088" t="s">
        <v>450</v>
      </c>
      <c r="D3" s="1207"/>
      <c r="E3" s="1010" t="s">
        <v>1356</v>
      </c>
      <c r="F3" s="1093" t="s">
        <v>1306</v>
      </c>
      <c r="G3" s="1010" t="s">
        <v>313</v>
      </c>
      <c r="H3" s="1010" t="s">
        <v>314</v>
      </c>
      <c r="I3" s="1010" t="s">
        <v>1148</v>
      </c>
      <c r="J3" s="1292" t="s">
        <v>42</v>
      </c>
      <c r="K3" s="1293"/>
      <c r="L3" s="1293"/>
      <c r="M3" s="1293"/>
      <c r="N3" s="1294"/>
    </row>
    <row r="4" spans="2:14" ht="84.75" customHeight="1" x14ac:dyDescent="0.2">
      <c r="B4" s="1087"/>
      <c r="C4" s="1089"/>
      <c r="D4" s="1208"/>
      <c r="E4" s="1010"/>
      <c r="F4" s="1093"/>
      <c r="G4" s="1010"/>
      <c r="H4" s="1010"/>
      <c r="I4" s="1010"/>
      <c r="J4" s="527" t="s">
        <v>43</v>
      </c>
      <c r="K4" s="431" t="s">
        <v>917</v>
      </c>
      <c r="L4" s="504" t="s">
        <v>1346</v>
      </c>
      <c r="M4" s="431" t="s">
        <v>918</v>
      </c>
      <c r="N4" s="431" t="s">
        <v>919</v>
      </c>
    </row>
    <row r="5" spans="2:14" ht="63" customHeight="1" x14ac:dyDescent="0.2">
      <c r="B5" s="180" t="s">
        <v>481</v>
      </c>
      <c r="C5" s="1311" t="s">
        <v>755</v>
      </c>
      <c r="D5" s="1311"/>
      <c r="E5" s="833">
        <f>SUM(E6:E19)</f>
        <v>7633.7</v>
      </c>
      <c r="F5" s="833">
        <f>SUM(F6:F19)</f>
        <v>7633.7</v>
      </c>
      <c r="G5" s="833">
        <f>SUM(G6:G19)</f>
        <v>8045.1</v>
      </c>
      <c r="H5" s="833">
        <f>SUM(H6:H19)</f>
        <v>8912.1</v>
      </c>
      <c r="I5" s="834"/>
      <c r="J5" s="835"/>
      <c r="K5" s="871"/>
      <c r="L5" s="871"/>
      <c r="M5" s="871"/>
      <c r="N5" s="871"/>
    </row>
    <row r="6" spans="2:14" ht="51" customHeight="1" x14ac:dyDescent="0.2">
      <c r="B6" s="208" t="s">
        <v>766</v>
      </c>
      <c r="C6" s="259" t="s">
        <v>921</v>
      </c>
      <c r="D6" s="209" t="s">
        <v>1</v>
      </c>
      <c r="E6" s="332">
        <v>640.79999999999995</v>
      </c>
      <c r="F6" s="865">
        <v>640.79999999999995</v>
      </c>
      <c r="G6" s="332">
        <v>640.79999999999995</v>
      </c>
      <c r="H6" s="332">
        <v>640.79999999999995</v>
      </c>
      <c r="I6" s="442" t="s">
        <v>1260</v>
      </c>
      <c r="J6" s="596" t="s">
        <v>1092</v>
      </c>
      <c r="K6" s="836" t="s">
        <v>1093</v>
      </c>
      <c r="L6" s="866" t="s">
        <v>1093</v>
      </c>
      <c r="M6" s="836" t="s">
        <v>1093</v>
      </c>
      <c r="N6" s="836" t="s">
        <v>1093</v>
      </c>
    </row>
    <row r="7" spans="2:14" ht="42.75" customHeight="1" x14ac:dyDescent="0.2">
      <c r="B7" s="95" t="s">
        <v>922</v>
      </c>
      <c r="C7" s="260" t="s">
        <v>504</v>
      </c>
      <c r="D7" s="94" t="s">
        <v>1</v>
      </c>
      <c r="E7" s="333">
        <v>211.2</v>
      </c>
      <c r="F7" s="704">
        <v>211.2</v>
      </c>
      <c r="G7" s="333">
        <v>218</v>
      </c>
      <c r="H7" s="333">
        <v>225</v>
      </c>
      <c r="I7" s="451" t="s">
        <v>1259</v>
      </c>
      <c r="J7" s="596" t="s">
        <v>116</v>
      </c>
      <c r="K7" s="872">
        <v>100</v>
      </c>
      <c r="L7" s="873">
        <v>100</v>
      </c>
      <c r="M7" s="872">
        <v>100</v>
      </c>
      <c r="N7" s="872">
        <v>100</v>
      </c>
    </row>
    <row r="8" spans="2:14" ht="26.25" customHeight="1" x14ac:dyDescent="0.2">
      <c r="B8" s="1313" t="s">
        <v>767</v>
      </c>
      <c r="C8" s="1312" t="s">
        <v>756</v>
      </c>
      <c r="D8" s="213" t="s">
        <v>6</v>
      </c>
      <c r="E8" s="333">
        <v>11.5</v>
      </c>
      <c r="F8" s="704">
        <v>11.5</v>
      </c>
      <c r="G8" s="333">
        <v>11.5</v>
      </c>
      <c r="H8" s="333">
        <v>11.5</v>
      </c>
      <c r="I8" s="438" t="s">
        <v>1265</v>
      </c>
      <c r="J8" s="838" t="s">
        <v>1094</v>
      </c>
      <c r="K8" s="874">
        <v>174.05</v>
      </c>
      <c r="L8" s="867">
        <v>174.05</v>
      </c>
      <c r="M8" s="874">
        <v>174.05</v>
      </c>
      <c r="N8" s="874">
        <v>174.05</v>
      </c>
    </row>
    <row r="9" spans="2:14" ht="17.25" customHeight="1" x14ac:dyDescent="0.2">
      <c r="B9" s="1314"/>
      <c r="C9" s="1312"/>
      <c r="D9" s="1315" t="s">
        <v>1</v>
      </c>
      <c r="E9" s="1295">
        <v>5157.8999999999996</v>
      </c>
      <c r="F9" s="1281">
        <v>5157.8999999999996</v>
      </c>
      <c r="G9" s="1295">
        <v>5500</v>
      </c>
      <c r="H9" s="1295">
        <v>6000</v>
      </c>
      <c r="I9" s="441" t="s">
        <v>1261</v>
      </c>
      <c r="J9" s="838"/>
      <c r="K9" s="874"/>
      <c r="L9" s="867"/>
      <c r="M9" s="874"/>
      <c r="N9" s="874"/>
    </row>
    <row r="10" spans="2:14" ht="40.5" customHeight="1" x14ac:dyDescent="0.2">
      <c r="B10" s="212" t="s">
        <v>768</v>
      </c>
      <c r="C10" s="211" t="s">
        <v>758</v>
      </c>
      <c r="D10" s="1316"/>
      <c r="E10" s="1296"/>
      <c r="F10" s="1282"/>
      <c r="G10" s="1296"/>
      <c r="H10" s="1296"/>
      <c r="I10" s="441" t="s">
        <v>1264</v>
      </c>
      <c r="J10" s="839" t="s">
        <v>1107</v>
      </c>
      <c r="K10" s="875" t="s">
        <v>1088</v>
      </c>
      <c r="L10" s="876" t="s">
        <v>1088</v>
      </c>
      <c r="M10" s="875" t="s">
        <v>1088</v>
      </c>
      <c r="N10" s="875" t="s">
        <v>1088</v>
      </c>
    </row>
    <row r="11" spans="2:14" ht="27.75" customHeight="1" x14ac:dyDescent="0.2">
      <c r="B11" s="212" t="s">
        <v>769</v>
      </c>
      <c r="C11" s="211" t="s">
        <v>1146</v>
      </c>
      <c r="D11" s="1316"/>
      <c r="E11" s="1296"/>
      <c r="F11" s="1282"/>
      <c r="G11" s="1296"/>
      <c r="H11" s="1296"/>
      <c r="I11" s="441" t="s">
        <v>1262</v>
      </c>
      <c r="J11" s="839" t="s">
        <v>1084</v>
      </c>
      <c r="K11" s="877">
        <v>100</v>
      </c>
      <c r="L11" s="878">
        <v>100</v>
      </c>
      <c r="M11" s="877">
        <v>100</v>
      </c>
      <c r="N11" s="877">
        <v>100</v>
      </c>
    </row>
    <row r="12" spans="2:14" ht="42" customHeight="1" x14ac:dyDescent="0.2">
      <c r="B12" s="212" t="s">
        <v>770</v>
      </c>
      <c r="C12" s="211" t="s">
        <v>1085</v>
      </c>
      <c r="D12" s="1316"/>
      <c r="E12" s="1296"/>
      <c r="F12" s="1282"/>
      <c r="G12" s="1296"/>
      <c r="H12" s="1296"/>
      <c r="I12" s="441" t="s">
        <v>1263</v>
      </c>
      <c r="J12" s="839" t="s">
        <v>1087</v>
      </c>
      <c r="K12" s="877" t="s">
        <v>173</v>
      </c>
      <c r="L12" s="878" t="s">
        <v>173</v>
      </c>
      <c r="M12" s="877">
        <v>100</v>
      </c>
      <c r="N12" s="877">
        <v>100</v>
      </c>
    </row>
    <row r="13" spans="2:14" ht="27" customHeight="1" x14ac:dyDescent="0.2">
      <c r="B13" s="95" t="s">
        <v>771</v>
      </c>
      <c r="C13" s="211" t="s">
        <v>763</v>
      </c>
      <c r="D13" s="1316"/>
      <c r="E13" s="1296"/>
      <c r="F13" s="1282"/>
      <c r="G13" s="1296"/>
      <c r="H13" s="1296"/>
      <c r="I13" s="441"/>
      <c r="J13" s="839" t="s">
        <v>1089</v>
      </c>
      <c r="K13" s="877"/>
      <c r="L13" s="878"/>
      <c r="M13" s="877"/>
      <c r="N13" s="877"/>
    </row>
    <row r="14" spans="2:14" ht="42" customHeight="1" x14ac:dyDescent="0.2">
      <c r="B14" s="95" t="s">
        <v>772</v>
      </c>
      <c r="C14" s="211" t="s">
        <v>1108</v>
      </c>
      <c r="D14" s="1316"/>
      <c r="E14" s="1296"/>
      <c r="F14" s="1282"/>
      <c r="G14" s="1296"/>
      <c r="H14" s="1296"/>
      <c r="I14" s="441"/>
      <c r="J14" s="839" t="s">
        <v>1109</v>
      </c>
      <c r="K14" s="877" t="s">
        <v>173</v>
      </c>
      <c r="L14" s="878" t="s">
        <v>173</v>
      </c>
      <c r="M14" s="877">
        <v>100</v>
      </c>
      <c r="N14" s="877">
        <v>100</v>
      </c>
    </row>
    <row r="15" spans="2:14" ht="44.25" customHeight="1" x14ac:dyDescent="0.2">
      <c r="B15" s="95" t="s">
        <v>773</v>
      </c>
      <c r="C15" s="211" t="s">
        <v>765</v>
      </c>
      <c r="D15" s="1317"/>
      <c r="E15" s="1297"/>
      <c r="F15" s="1283"/>
      <c r="G15" s="1297"/>
      <c r="H15" s="1297"/>
      <c r="I15" s="442" t="s">
        <v>1269</v>
      </c>
      <c r="J15" s="839" t="s">
        <v>1083</v>
      </c>
      <c r="K15" s="877">
        <v>100</v>
      </c>
      <c r="L15" s="878">
        <v>100</v>
      </c>
      <c r="M15" s="877">
        <v>100</v>
      </c>
      <c r="N15" s="877">
        <v>100</v>
      </c>
    </row>
    <row r="16" spans="2:14" ht="43.5" customHeight="1" x14ac:dyDescent="0.2">
      <c r="B16" s="95" t="s">
        <v>939</v>
      </c>
      <c r="C16" s="315" t="s">
        <v>761</v>
      </c>
      <c r="D16" s="96" t="s">
        <v>1</v>
      </c>
      <c r="E16" s="334">
        <v>12</v>
      </c>
      <c r="F16" s="702">
        <v>12</v>
      </c>
      <c r="G16" s="334">
        <v>12</v>
      </c>
      <c r="H16" s="334">
        <v>12</v>
      </c>
      <c r="I16" s="442" t="s">
        <v>1258</v>
      </c>
      <c r="J16" s="839" t="s">
        <v>1095</v>
      </c>
      <c r="K16" s="877">
        <v>70</v>
      </c>
      <c r="L16" s="878">
        <v>70</v>
      </c>
      <c r="M16" s="877">
        <v>70</v>
      </c>
      <c r="N16" s="877">
        <v>70</v>
      </c>
    </row>
    <row r="17" spans="2:14" ht="24" customHeight="1" x14ac:dyDescent="0.2">
      <c r="B17" s="1308" t="s">
        <v>774</v>
      </c>
      <c r="C17" s="1310" t="s">
        <v>757</v>
      </c>
      <c r="D17" s="96" t="s">
        <v>1</v>
      </c>
      <c r="E17" s="334">
        <v>1497.5</v>
      </c>
      <c r="F17" s="702">
        <v>1497.5</v>
      </c>
      <c r="G17" s="334">
        <v>1560</v>
      </c>
      <c r="H17" s="334">
        <v>1920</v>
      </c>
      <c r="I17" s="1030" t="s">
        <v>1265</v>
      </c>
      <c r="J17" s="1305" t="s">
        <v>117</v>
      </c>
      <c r="K17" s="1303">
        <v>11</v>
      </c>
      <c r="L17" s="1284">
        <v>11</v>
      </c>
      <c r="M17" s="1303">
        <v>11</v>
      </c>
      <c r="N17" s="1303">
        <v>11</v>
      </c>
    </row>
    <row r="18" spans="2:14" ht="21.75" customHeight="1" x14ac:dyDescent="0.2">
      <c r="B18" s="1309"/>
      <c r="C18" s="1310"/>
      <c r="D18" s="96" t="s">
        <v>6</v>
      </c>
      <c r="E18" s="334">
        <v>69.2</v>
      </c>
      <c r="F18" s="702">
        <v>69.2</v>
      </c>
      <c r="G18" s="334">
        <v>69.2</v>
      </c>
      <c r="H18" s="334">
        <v>69.2</v>
      </c>
      <c r="I18" s="1031"/>
      <c r="J18" s="1306"/>
      <c r="K18" s="1304"/>
      <c r="L18" s="1285"/>
      <c r="M18" s="1304"/>
      <c r="N18" s="1304"/>
    </row>
    <row r="19" spans="2:14" ht="30.75" customHeight="1" x14ac:dyDescent="0.2">
      <c r="B19" s="95" t="s">
        <v>1012</v>
      </c>
      <c r="C19" s="261" t="s">
        <v>754</v>
      </c>
      <c r="D19" s="96" t="s">
        <v>1</v>
      </c>
      <c r="E19" s="334">
        <v>33.6</v>
      </c>
      <c r="F19" s="702">
        <v>33.6</v>
      </c>
      <c r="G19" s="334">
        <v>33.6</v>
      </c>
      <c r="H19" s="334">
        <v>33.6</v>
      </c>
      <c r="I19" s="442"/>
      <c r="J19" s="840" t="s">
        <v>1112</v>
      </c>
      <c r="K19" s="879">
        <v>70</v>
      </c>
      <c r="L19" s="878">
        <v>70</v>
      </c>
      <c r="M19" s="879">
        <v>70</v>
      </c>
      <c r="N19" s="879">
        <v>70</v>
      </c>
    </row>
    <row r="20" spans="2:14" ht="41.25" customHeight="1" x14ac:dyDescent="0.2">
      <c r="B20" s="180" t="s">
        <v>482</v>
      </c>
      <c r="C20" s="270" t="s">
        <v>118</v>
      </c>
      <c r="D20" s="178"/>
      <c r="E20" s="833">
        <f t="shared" ref="E20:H20" si="0">SUM(E21:E32)</f>
        <v>238.69999999999996</v>
      </c>
      <c r="F20" s="833">
        <f t="shared" ref="F20" si="1">SUM(F21:F32)</f>
        <v>238.69999999999996</v>
      </c>
      <c r="G20" s="833">
        <f t="shared" si="0"/>
        <v>238.69999999999996</v>
      </c>
      <c r="H20" s="833">
        <f t="shared" si="0"/>
        <v>238.69999999999996</v>
      </c>
      <c r="I20" s="834"/>
      <c r="J20" s="835"/>
      <c r="K20" s="880"/>
      <c r="L20" s="880"/>
      <c r="M20" s="880"/>
      <c r="N20" s="880"/>
    </row>
    <row r="21" spans="2:14" ht="28.5" customHeight="1" x14ac:dyDescent="0.2">
      <c r="B21" s="95" t="s">
        <v>775</v>
      </c>
      <c r="C21" s="261" t="s">
        <v>484</v>
      </c>
      <c r="D21" s="95" t="s">
        <v>5</v>
      </c>
      <c r="E21" s="333">
        <v>0.8</v>
      </c>
      <c r="F21" s="704">
        <v>0.8</v>
      </c>
      <c r="G21" s="333">
        <v>0.8</v>
      </c>
      <c r="H21" s="333">
        <v>0.8</v>
      </c>
      <c r="I21" s="451" t="s">
        <v>1266</v>
      </c>
      <c r="J21" s="841" t="s">
        <v>20</v>
      </c>
      <c r="K21" s="881">
        <v>2000</v>
      </c>
      <c r="L21" s="873">
        <v>2000</v>
      </c>
      <c r="M21" s="881">
        <v>2000</v>
      </c>
      <c r="N21" s="881">
        <v>2000</v>
      </c>
    </row>
    <row r="22" spans="2:14" ht="27" customHeight="1" x14ac:dyDescent="0.2">
      <c r="B22" s="95" t="s">
        <v>776</v>
      </c>
      <c r="C22" s="261" t="s">
        <v>503</v>
      </c>
      <c r="D22" s="95" t="s">
        <v>5</v>
      </c>
      <c r="E22" s="333">
        <v>47.9</v>
      </c>
      <c r="F22" s="704">
        <v>47.9</v>
      </c>
      <c r="G22" s="333">
        <v>47.9</v>
      </c>
      <c r="H22" s="333">
        <v>47.9</v>
      </c>
      <c r="I22" s="451" t="s">
        <v>1266</v>
      </c>
      <c r="J22" s="841" t="s">
        <v>21</v>
      </c>
      <c r="K22" s="881">
        <v>700</v>
      </c>
      <c r="L22" s="873">
        <v>700</v>
      </c>
      <c r="M22" s="881">
        <v>700</v>
      </c>
      <c r="N22" s="881">
        <v>700</v>
      </c>
    </row>
    <row r="23" spans="2:14" ht="29.25" customHeight="1" x14ac:dyDescent="0.2">
      <c r="B23" s="95" t="s">
        <v>777</v>
      </c>
      <c r="C23" s="261" t="s">
        <v>486</v>
      </c>
      <c r="D23" s="95" t="s">
        <v>5</v>
      </c>
      <c r="E23" s="333">
        <v>35.5</v>
      </c>
      <c r="F23" s="704">
        <v>35.5</v>
      </c>
      <c r="G23" s="333">
        <v>35.5</v>
      </c>
      <c r="H23" s="333">
        <v>35.5</v>
      </c>
      <c r="I23" s="451" t="s">
        <v>1266</v>
      </c>
      <c r="J23" s="841" t="s">
        <v>214</v>
      </c>
      <c r="K23" s="881">
        <v>1600</v>
      </c>
      <c r="L23" s="873">
        <v>1600</v>
      </c>
      <c r="M23" s="881">
        <v>1600</v>
      </c>
      <c r="N23" s="881">
        <v>1600</v>
      </c>
    </row>
    <row r="24" spans="2:14" ht="24" customHeight="1" x14ac:dyDescent="0.2">
      <c r="B24" s="95" t="s">
        <v>778</v>
      </c>
      <c r="C24" s="261" t="s">
        <v>487</v>
      </c>
      <c r="D24" s="95" t="s">
        <v>5</v>
      </c>
      <c r="E24" s="333">
        <v>9</v>
      </c>
      <c r="F24" s="704">
        <v>9</v>
      </c>
      <c r="G24" s="333">
        <v>9</v>
      </c>
      <c r="H24" s="333">
        <v>9</v>
      </c>
      <c r="I24" s="451" t="s">
        <v>1266</v>
      </c>
      <c r="J24" s="841" t="s">
        <v>22</v>
      </c>
      <c r="K24" s="881">
        <v>20</v>
      </c>
      <c r="L24" s="873">
        <v>20</v>
      </c>
      <c r="M24" s="881">
        <v>20</v>
      </c>
      <c r="N24" s="881">
        <v>20</v>
      </c>
    </row>
    <row r="25" spans="2:14" ht="45.75" customHeight="1" x14ac:dyDescent="0.2">
      <c r="B25" s="95" t="s">
        <v>779</v>
      </c>
      <c r="C25" s="75" t="s">
        <v>488</v>
      </c>
      <c r="D25" s="95" t="s">
        <v>5</v>
      </c>
      <c r="E25" s="333">
        <v>22.6</v>
      </c>
      <c r="F25" s="704">
        <v>22.6</v>
      </c>
      <c r="G25" s="333">
        <v>22.6</v>
      </c>
      <c r="H25" s="333">
        <v>22.6</v>
      </c>
      <c r="I25" s="451" t="s">
        <v>1266</v>
      </c>
      <c r="J25" s="841" t="s">
        <v>115</v>
      </c>
      <c r="K25" s="881">
        <v>5</v>
      </c>
      <c r="L25" s="873">
        <v>5</v>
      </c>
      <c r="M25" s="881">
        <v>5</v>
      </c>
      <c r="N25" s="881">
        <v>5</v>
      </c>
    </row>
    <row r="26" spans="2:14" ht="29.25" customHeight="1" x14ac:dyDescent="0.2">
      <c r="B26" s="95" t="s">
        <v>780</v>
      </c>
      <c r="C26" s="261" t="s">
        <v>489</v>
      </c>
      <c r="D26" s="95" t="s">
        <v>5</v>
      </c>
      <c r="E26" s="842">
        <v>19.5</v>
      </c>
      <c r="F26" s="863">
        <v>19.5</v>
      </c>
      <c r="G26" s="842">
        <v>19.5</v>
      </c>
      <c r="H26" s="842">
        <v>19.5</v>
      </c>
      <c r="I26" s="451" t="s">
        <v>1266</v>
      </c>
      <c r="J26" s="841" t="s">
        <v>24</v>
      </c>
      <c r="K26" s="881">
        <v>10</v>
      </c>
      <c r="L26" s="873">
        <v>10</v>
      </c>
      <c r="M26" s="881">
        <v>10</v>
      </c>
      <c r="N26" s="881">
        <v>10</v>
      </c>
    </row>
    <row r="27" spans="2:14" ht="24" customHeight="1" x14ac:dyDescent="0.2">
      <c r="B27" s="95" t="s">
        <v>781</v>
      </c>
      <c r="C27" s="261" t="s">
        <v>502</v>
      </c>
      <c r="D27" s="95" t="s">
        <v>5</v>
      </c>
      <c r="E27" s="333">
        <v>12.7</v>
      </c>
      <c r="F27" s="704">
        <v>12.7</v>
      </c>
      <c r="G27" s="333">
        <v>12.7</v>
      </c>
      <c r="H27" s="333">
        <v>12.7</v>
      </c>
      <c r="I27" s="451" t="s">
        <v>1266</v>
      </c>
      <c r="J27" s="841" t="s">
        <v>25</v>
      </c>
      <c r="K27" s="881">
        <v>800</v>
      </c>
      <c r="L27" s="873">
        <v>800</v>
      </c>
      <c r="M27" s="881">
        <v>800</v>
      </c>
      <c r="N27" s="881">
        <v>800</v>
      </c>
    </row>
    <row r="28" spans="2:14" ht="30" customHeight="1" x14ac:dyDescent="0.2">
      <c r="B28" s="95" t="s">
        <v>782</v>
      </c>
      <c r="C28" s="261" t="s">
        <v>485</v>
      </c>
      <c r="D28" s="95" t="s">
        <v>5</v>
      </c>
      <c r="E28" s="333">
        <v>1.3</v>
      </c>
      <c r="F28" s="704">
        <v>1.3</v>
      </c>
      <c r="G28" s="333">
        <v>1.3</v>
      </c>
      <c r="H28" s="333">
        <v>1.3</v>
      </c>
      <c r="I28" s="451" t="s">
        <v>1266</v>
      </c>
      <c r="J28" s="841" t="s">
        <v>20</v>
      </c>
      <c r="K28" s="881">
        <v>12</v>
      </c>
      <c r="L28" s="873">
        <v>12</v>
      </c>
      <c r="M28" s="881">
        <v>12</v>
      </c>
      <c r="N28" s="881">
        <v>12</v>
      </c>
    </row>
    <row r="29" spans="2:14" ht="45.75" customHeight="1" x14ac:dyDescent="0.2">
      <c r="B29" s="95" t="s">
        <v>783</v>
      </c>
      <c r="C29" s="261" t="s">
        <v>887</v>
      </c>
      <c r="D29" s="51" t="s">
        <v>5</v>
      </c>
      <c r="E29" s="333">
        <v>65.8</v>
      </c>
      <c r="F29" s="704">
        <v>65.8</v>
      </c>
      <c r="G29" s="333">
        <v>65.8</v>
      </c>
      <c r="H29" s="333">
        <v>65.8</v>
      </c>
      <c r="I29" s="451" t="s">
        <v>1266</v>
      </c>
      <c r="J29" s="596" t="s">
        <v>76</v>
      </c>
      <c r="K29" s="872">
        <v>1</v>
      </c>
      <c r="L29" s="873">
        <v>1</v>
      </c>
      <c r="M29" s="872">
        <v>1</v>
      </c>
      <c r="N29" s="872">
        <v>1</v>
      </c>
    </row>
    <row r="30" spans="2:14" ht="36.75" customHeight="1" x14ac:dyDescent="0.2">
      <c r="B30" s="95" t="s">
        <v>784</v>
      </c>
      <c r="C30" s="261" t="s">
        <v>490</v>
      </c>
      <c r="D30" s="95" t="s">
        <v>5</v>
      </c>
      <c r="E30" s="333">
        <v>5</v>
      </c>
      <c r="F30" s="704">
        <v>5</v>
      </c>
      <c r="G30" s="333">
        <v>5</v>
      </c>
      <c r="H30" s="333">
        <v>5</v>
      </c>
      <c r="I30" s="451" t="s">
        <v>1266</v>
      </c>
      <c r="J30" s="841" t="s">
        <v>26</v>
      </c>
      <c r="K30" s="872">
        <v>11</v>
      </c>
      <c r="L30" s="873">
        <v>11</v>
      </c>
      <c r="M30" s="872">
        <v>11</v>
      </c>
      <c r="N30" s="872">
        <v>11</v>
      </c>
    </row>
    <row r="31" spans="2:14" ht="27.75" customHeight="1" x14ac:dyDescent="0.2">
      <c r="B31" s="95" t="s">
        <v>788</v>
      </c>
      <c r="C31" s="80" t="s">
        <v>794</v>
      </c>
      <c r="D31" s="95" t="s">
        <v>5</v>
      </c>
      <c r="E31" s="843">
        <v>18.600000000000001</v>
      </c>
      <c r="F31" s="864">
        <v>18.600000000000001</v>
      </c>
      <c r="G31" s="844">
        <v>18.600000000000001</v>
      </c>
      <c r="H31" s="333">
        <v>18.600000000000001</v>
      </c>
      <c r="I31" s="451" t="s">
        <v>1266</v>
      </c>
      <c r="J31" s="841" t="s">
        <v>1097</v>
      </c>
      <c r="K31" s="872">
        <v>100</v>
      </c>
      <c r="L31" s="873">
        <v>100</v>
      </c>
      <c r="M31" s="872">
        <v>100</v>
      </c>
      <c r="N31" s="872">
        <v>100</v>
      </c>
    </row>
    <row r="32" spans="2:14" ht="32.25" hidden="1" customHeight="1" x14ac:dyDescent="0.2">
      <c r="B32" s="95" t="s">
        <v>789</v>
      </c>
      <c r="C32" s="261" t="s">
        <v>1096</v>
      </c>
      <c r="D32" s="95" t="s">
        <v>5</v>
      </c>
      <c r="E32" s="333">
        <v>0</v>
      </c>
      <c r="F32" s="333">
        <v>0</v>
      </c>
      <c r="G32" s="333">
        <v>0</v>
      </c>
      <c r="H32" s="333">
        <v>0</v>
      </c>
      <c r="I32" s="451"/>
      <c r="J32" s="841"/>
      <c r="K32" s="872"/>
      <c r="L32" s="872"/>
      <c r="M32" s="872"/>
      <c r="N32" s="872"/>
    </row>
    <row r="33" spans="2:14" ht="31.5" customHeight="1" x14ac:dyDescent="0.2">
      <c r="B33" s="180" t="s">
        <v>483</v>
      </c>
      <c r="C33" s="270" t="s">
        <v>27</v>
      </c>
      <c r="D33" s="178"/>
      <c r="E33" s="833">
        <f t="shared" ref="E33:H33" si="2">SUM(E34:E40)</f>
        <v>2996.7</v>
      </c>
      <c r="F33" s="833">
        <f t="shared" ref="F33" si="3">SUM(F34:F40)</f>
        <v>2996.7</v>
      </c>
      <c r="G33" s="833">
        <f t="shared" si="2"/>
        <v>3987.7000000000003</v>
      </c>
      <c r="H33" s="833">
        <f t="shared" si="2"/>
        <v>3572</v>
      </c>
      <c r="I33" s="834"/>
      <c r="J33" s="835"/>
      <c r="K33" s="871"/>
      <c r="L33" s="871"/>
      <c r="M33" s="871"/>
      <c r="N33" s="871"/>
    </row>
    <row r="34" spans="2:14" ht="27" customHeight="1" x14ac:dyDescent="0.2">
      <c r="B34" s="95" t="s">
        <v>785</v>
      </c>
      <c r="C34" s="262" t="s">
        <v>491</v>
      </c>
      <c r="D34" s="96" t="s">
        <v>1</v>
      </c>
      <c r="E34" s="333">
        <v>123</v>
      </c>
      <c r="F34" s="704">
        <v>123</v>
      </c>
      <c r="G34" s="333">
        <v>123</v>
      </c>
      <c r="H34" s="333">
        <v>123</v>
      </c>
      <c r="I34" s="451"/>
      <c r="J34" s="596" t="s">
        <v>1090</v>
      </c>
      <c r="K34" s="881">
        <v>100</v>
      </c>
      <c r="L34" s="873">
        <v>100</v>
      </c>
      <c r="M34" s="881">
        <v>100</v>
      </c>
      <c r="N34" s="881">
        <v>100</v>
      </c>
    </row>
    <row r="35" spans="2:14" ht="30" customHeight="1" x14ac:dyDescent="0.2">
      <c r="B35" s="95" t="s">
        <v>922</v>
      </c>
      <c r="C35" s="262" t="s">
        <v>492</v>
      </c>
      <c r="D35" s="96" t="s">
        <v>1</v>
      </c>
      <c r="E35" s="333">
        <v>23.9</v>
      </c>
      <c r="F35" s="704">
        <v>23.9</v>
      </c>
      <c r="G35" s="333">
        <v>23.9</v>
      </c>
      <c r="H35" s="333">
        <v>23.9</v>
      </c>
      <c r="I35" s="451"/>
      <c r="J35" s="596" t="s">
        <v>1091</v>
      </c>
      <c r="K35" s="881">
        <v>100</v>
      </c>
      <c r="L35" s="873">
        <v>100</v>
      </c>
      <c r="M35" s="881">
        <v>100</v>
      </c>
      <c r="N35" s="881">
        <v>100</v>
      </c>
    </row>
    <row r="36" spans="2:14" ht="25.5" customHeight="1" x14ac:dyDescent="0.2">
      <c r="B36" s="1071" t="s">
        <v>786</v>
      </c>
      <c r="C36" s="1014" t="s">
        <v>493</v>
      </c>
      <c r="D36" s="96" t="s">
        <v>1</v>
      </c>
      <c r="E36" s="333">
        <v>400</v>
      </c>
      <c r="F36" s="704">
        <v>400</v>
      </c>
      <c r="G36" s="333">
        <v>400</v>
      </c>
      <c r="H36" s="333">
        <v>400</v>
      </c>
      <c r="I36" s="451"/>
      <c r="J36" s="1072" t="s">
        <v>108</v>
      </c>
      <c r="K36" s="1291">
        <v>100</v>
      </c>
      <c r="L36" s="1286">
        <v>100</v>
      </c>
      <c r="M36" s="1291">
        <v>100</v>
      </c>
      <c r="N36" s="1291">
        <v>100</v>
      </c>
    </row>
    <row r="37" spans="2:14" ht="19.5" customHeight="1" x14ac:dyDescent="0.2">
      <c r="B37" s="1071"/>
      <c r="C37" s="1014"/>
      <c r="D37" s="96" t="s">
        <v>1</v>
      </c>
      <c r="E37" s="333">
        <v>84.8</v>
      </c>
      <c r="F37" s="704">
        <v>84.8</v>
      </c>
      <c r="G37" s="333">
        <v>85</v>
      </c>
      <c r="H37" s="333">
        <v>36.700000000000003</v>
      </c>
      <c r="I37" s="451"/>
      <c r="J37" s="1072"/>
      <c r="K37" s="1291"/>
      <c r="L37" s="1286"/>
      <c r="M37" s="1291"/>
      <c r="N37" s="1291"/>
    </row>
    <row r="38" spans="2:14" ht="21.75" customHeight="1" x14ac:dyDescent="0.2">
      <c r="B38" s="1071"/>
      <c r="C38" s="1014"/>
      <c r="D38" s="96" t="s">
        <v>4</v>
      </c>
      <c r="E38" s="333">
        <v>1575</v>
      </c>
      <c r="F38" s="704">
        <v>1575</v>
      </c>
      <c r="G38" s="333">
        <v>2065.8000000000002</v>
      </c>
      <c r="H38" s="333">
        <v>1698.4</v>
      </c>
      <c r="I38" s="451"/>
      <c r="J38" s="1072"/>
      <c r="K38" s="1291"/>
      <c r="L38" s="1286"/>
      <c r="M38" s="1291"/>
      <c r="N38" s="1291"/>
    </row>
    <row r="39" spans="2:14" ht="33" customHeight="1" x14ac:dyDescent="0.2">
      <c r="B39" s="95" t="s">
        <v>787</v>
      </c>
      <c r="C39" s="263" t="s">
        <v>494</v>
      </c>
      <c r="D39" s="96" t="s">
        <v>1</v>
      </c>
      <c r="E39" s="333">
        <v>790</v>
      </c>
      <c r="F39" s="704">
        <v>790</v>
      </c>
      <c r="G39" s="333">
        <v>1290</v>
      </c>
      <c r="H39" s="333">
        <v>1290</v>
      </c>
      <c r="I39" s="438"/>
      <c r="J39" s="838" t="s">
        <v>28</v>
      </c>
      <c r="K39" s="845">
        <v>100</v>
      </c>
      <c r="L39" s="867">
        <v>100</v>
      </c>
      <c r="M39" s="845">
        <v>100</v>
      </c>
      <c r="N39" s="845">
        <v>100</v>
      </c>
    </row>
    <row r="40" spans="2:14" ht="54" customHeight="1" x14ac:dyDescent="0.2">
      <c r="B40" s="95" t="s">
        <v>925</v>
      </c>
      <c r="C40" s="262" t="s">
        <v>215</v>
      </c>
      <c r="D40" s="96" t="s">
        <v>5</v>
      </c>
      <c r="E40" s="333">
        <v>0</v>
      </c>
      <c r="F40" s="704">
        <v>0</v>
      </c>
      <c r="G40" s="333">
        <v>0</v>
      </c>
      <c r="H40" s="333">
        <v>0</v>
      </c>
      <c r="I40" s="451"/>
      <c r="J40" s="837" t="s">
        <v>216</v>
      </c>
      <c r="K40" s="846" t="s">
        <v>263</v>
      </c>
      <c r="L40" s="868" t="s">
        <v>263</v>
      </c>
      <c r="M40" s="881"/>
      <c r="N40" s="881"/>
    </row>
    <row r="41" spans="2:14" ht="45.75" customHeight="1" x14ac:dyDescent="0.2">
      <c r="B41" s="180" t="s">
        <v>764</v>
      </c>
      <c r="C41" s="270" t="s">
        <v>762</v>
      </c>
      <c r="D41" s="178"/>
      <c r="E41" s="833">
        <f>SUM(E42:E46)</f>
        <v>110.8</v>
      </c>
      <c r="F41" s="833">
        <f>SUM(F42:F46)</f>
        <v>110.8</v>
      </c>
      <c r="G41" s="833">
        <f>SUM(G42:G46)</f>
        <v>212.3</v>
      </c>
      <c r="H41" s="833">
        <f>SUM(H42:H46)</f>
        <v>212.3</v>
      </c>
      <c r="I41" s="834"/>
      <c r="J41" s="835"/>
      <c r="K41" s="871"/>
      <c r="L41" s="871"/>
      <c r="M41" s="871"/>
      <c r="N41" s="871"/>
    </row>
    <row r="42" spans="2:14" ht="29.25" customHeight="1" x14ac:dyDescent="0.2">
      <c r="B42" s="95" t="s">
        <v>790</v>
      </c>
      <c r="C42" s="261" t="s">
        <v>495</v>
      </c>
      <c r="D42" s="95" t="s">
        <v>1</v>
      </c>
      <c r="E42" s="333">
        <v>22.5</v>
      </c>
      <c r="F42" s="704">
        <v>22.5</v>
      </c>
      <c r="G42" s="333">
        <v>22.5</v>
      </c>
      <c r="H42" s="333">
        <v>22.5</v>
      </c>
      <c r="I42" s="847" t="s">
        <v>1270</v>
      </c>
      <c r="J42" s="841" t="s">
        <v>143</v>
      </c>
      <c r="K42" s="872">
        <v>59</v>
      </c>
      <c r="L42" s="873">
        <v>59</v>
      </c>
      <c r="M42" s="872">
        <v>59</v>
      </c>
      <c r="N42" s="872">
        <v>59</v>
      </c>
    </row>
    <row r="43" spans="2:14" ht="28.5" customHeight="1" x14ac:dyDescent="0.2">
      <c r="B43" s="95" t="s">
        <v>791</v>
      </c>
      <c r="C43" s="264" t="s">
        <v>496</v>
      </c>
      <c r="D43" s="95" t="s">
        <v>1</v>
      </c>
      <c r="E43" s="333">
        <v>15</v>
      </c>
      <c r="F43" s="704">
        <v>15</v>
      </c>
      <c r="G43" s="333">
        <v>15</v>
      </c>
      <c r="H43" s="333">
        <v>15</v>
      </c>
      <c r="I43" s="847"/>
      <c r="J43" s="596" t="s">
        <v>217</v>
      </c>
      <c r="K43" s="872">
        <v>4</v>
      </c>
      <c r="L43" s="873">
        <v>4</v>
      </c>
      <c r="M43" s="872">
        <v>4</v>
      </c>
      <c r="N43" s="872">
        <v>4</v>
      </c>
    </row>
    <row r="44" spans="2:14" ht="28.5" customHeight="1" x14ac:dyDescent="0.2">
      <c r="B44" s="95" t="s">
        <v>792</v>
      </c>
      <c r="C44" s="264" t="s">
        <v>497</v>
      </c>
      <c r="D44" s="95" t="s">
        <v>1</v>
      </c>
      <c r="E44" s="333">
        <v>4.8</v>
      </c>
      <c r="F44" s="704">
        <v>4.8</v>
      </c>
      <c r="G44" s="333">
        <v>4.8</v>
      </c>
      <c r="H44" s="333">
        <v>4.8</v>
      </c>
      <c r="I44" s="847"/>
      <c r="J44" s="841" t="s">
        <v>1098</v>
      </c>
      <c r="K44" s="872">
        <v>8</v>
      </c>
      <c r="L44" s="873">
        <v>8</v>
      </c>
      <c r="M44" s="872">
        <v>8</v>
      </c>
      <c r="N44" s="872">
        <v>8</v>
      </c>
    </row>
    <row r="45" spans="2:14" ht="46.5" customHeight="1" x14ac:dyDescent="0.2">
      <c r="B45" s="95" t="s">
        <v>923</v>
      </c>
      <c r="C45" s="262" t="s">
        <v>924</v>
      </c>
      <c r="D45" s="96" t="s">
        <v>1</v>
      </c>
      <c r="E45" s="419">
        <v>40</v>
      </c>
      <c r="F45" s="620">
        <v>40</v>
      </c>
      <c r="G45" s="419">
        <v>140</v>
      </c>
      <c r="H45" s="419">
        <v>140</v>
      </c>
      <c r="I45" s="442"/>
      <c r="J45" s="840" t="s">
        <v>1099</v>
      </c>
      <c r="K45" s="879">
        <v>3</v>
      </c>
      <c r="L45" s="878">
        <v>3</v>
      </c>
      <c r="M45" s="879">
        <v>3</v>
      </c>
      <c r="N45" s="879">
        <v>3</v>
      </c>
    </row>
    <row r="46" spans="2:14" ht="41.25" customHeight="1" x14ac:dyDescent="0.2">
      <c r="B46" s="95" t="s">
        <v>793</v>
      </c>
      <c r="C46" s="262" t="s">
        <v>795</v>
      </c>
      <c r="D46" s="96" t="s">
        <v>1</v>
      </c>
      <c r="E46" s="333">
        <v>28.5</v>
      </c>
      <c r="F46" s="704">
        <v>28.5</v>
      </c>
      <c r="G46" s="333">
        <v>30</v>
      </c>
      <c r="H46" s="333">
        <v>30</v>
      </c>
      <c r="I46" s="451" t="s">
        <v>1267</v>
      </c>
      <c r="J46" s="837"/>
      <c r="K46" s="846"/>
      <c r="L46" s="868"/>
      <c r="M46" s="881"/>
      <c r="N46" s="881"/>
    </row>
    <row r="47" spans="2:14" ht="60.75" customHeight="1" x14ac:dyDescent="0.2">
      <c r="B47" s="180" t="s">
        <v>798</v>
      </c>
      <c r="C47" s="1319" t="s">
        <v>797</v>
      </c>
      <c r="D47" s="1320"/>
      <c r="E47" s="833">
        <f>SUM(E48:E54)</f>
        <v>570.20000000000005</v>
      </c>
      <c r="F47" s="833">
        <f t="shared" ref="F47:H47" si="4">SUM(F48:F54)</f>
        <v>407.2</v>
      </c>
      <c r="G47" s="833">
        <f t="shared" si="4"/>
        <v>483.8</v>
      </c>
      <c r="H47" s="833">
        <f t="shared" si="4"/>
        <v>399</v>
      </c>
      <c r="I47" s="834"/>
      <c r="J47" s="835"/>
      <c r="K47" s="871"/>
      <c r="L47" s="871"/>
      <c r="M47" s="871"/>
      <c r="N47" s="871"/>
    </row>
    <row r="48" spans="2:14" ht="31.5" customHeight="1" x14ac:dyDescent="0.2">
      <c r="B48" s="95" t="s">
        <v>800</v>
      </c>
      <c r="C48" s="262" t="s">
        <v>1110</v>
      </c>
      <c r="D48" s="95" t="s">
        <v>1</v>
      </c>
      <c r="E48" s="848">
        <v>359</v>
      </c>
      <c r="F48" s="869">
        <v>359</v>
      </c>
      <c r="G48" s="848">
        <v>359</v>
      </c>
      <c r="H48" s="848">
        <v>359</v>
      </c>
      <c r="I48" s="1288" t="s">
        <v>1268</v>
      </c>
      <c r="J48" s="596" t="s">
        <v>1105</v>
      </c>
      <c r="K48" s="872">
        <v>14</v>
      </c>
      <c r="L48" s="873">
        <v>14</v>
      </c>
      <c r="M48" s="872">
        <v>15</v>
      </c>
      <c r="N48" s="872">
        <v>16</v>
      </c>
    </row>
    <row r="49" spans="2:14" ht="22.5" customHeight="1" x14ac:dyDescent="0.2">
      <c r="B49" s="95" t="s">
        <v>928</v>
      </c>
      <c r="C49" s="262" t="s">
        <v>927</v>
      </c>
      <c r="D49" s="95" t="s">
        <v>1</v>
      </c>
      <c r="E49" s="848">
        <v>15</v>
      </c>
      <c r="F49" s="869">
        <v>15</v>
      </c>
      <c r="G49" s="848">
        <v>15</v>
      </c>
      <c r="H49" s="848">
        <v>15</v>
      </c>
      <c r="I49" s="1289"/>
      <c r="J49" s="596" t="s">
        <v>1104</v>
      </c>
      <c r="K49" s="872">
        <v>100</v>
      </c>
      <c r="L49" s="873">
        <v>100</v>
      </c>
      <c r="M49" s="872">
        <v>100</v>
      </c>
      <c r="N49" s="872">
        <v>100</v>
      </c>
    </row>
    <row r="50" spans="2:14" ht="30" customHeight="1" x14ac:dyDescent="0.2">
      <c r="B50" s="95" t="s">
        <v>929</v>
      </c>
      <c r="C50" s="263" t="s">
        <v>803</v>
      </c>
      <c r="D50" s="95" t="s">
        <v>1</v>
      </c>
      <c r="E50" s="848">
        <v>15</v>
      </c>
      <c r="F50" s="869">
        <v>15</v>
      </c>
      <c r="G50" s="848">
        <v>15</v>
      </c>
      <c r="H50" s="848">
        <v>15</v>
      </c>
      <c r="I50" s="1289"/>
      <c r="J50" s="596" t="s">
        <v>1103</v>
      </c>
      <c r="K50" s="872">
        <v>3</v>
      </c>
      <c r="L50" s="873">
        <v>3</v>
      </c>
      <c r="M50" s="872">
        <v>3</v>
      </c>
      <c r="N50" s="872">
        <v>3</v>
      </c>
    </row>
    <row r="51" spans="2:14" ht="30" customHeight="1" x14ac:dyDescent="0.2">
      <c r="B51" s="95" t="s">
        <v>930</v>
      </c>
      <c r="C51" s="263" t="s">
        <v>926</v>
      </c>
      <c r="D51" s="95" t="s">
        <v>1</v>
      </c>
      <c r="E51" s="848">
        <v>18.2</v>
      </c>
      <c r="F51" s="869">
        <v>18.2</v>
      </c>
      <c r="G51" s="848">
        <v>10</v>
      </c>
      <c r="H51" s="848">
        <v>10</v>
      </c>
      <c r="I51" s="1289"/>
      <c r="J51" s="596" t="s">
        <v>1100</v>
      </c>
      <c r="K51" s="872">
        <v>1</v>
      </c>
      <c r="L51" s="873">
        <v>1</v>
      </c>
      <c r="M51" s="872">
        <v>1</v>
      </c>
      <c r="N51" s="872">
        <v>1</v>
      </c>
    </row>
    <row r="52" spans="2:14" ht="30" customHeight="1" x14ac:dyDescent="0.2">
      <c r="B52" s="95" t="s">
        <v>931</v>
      </c>
      <c r="C52" s="262" t="s">
        <v>804</v>
      </c>
      <c r="D52" s="95" t="s">
        <v>1</v>
      </c>
      <c r="E52" s="848">
        <v>0</v>
      </c>
      <c r="F52" s="869">
        <v>0</v>
      </c>
      <c r="G52" s="848">
        <v>0</v>
      </c>
      <c r="H52" s="848">
        <v>0</v>
      </c>
      <c r="I52" s="1289"/>
      <c r="J52" s="596" t="s">
        <v>1101</v>
      </c>
      <c r="K52" s="872">
        <v>15</v>
      </c>
      <c r="L52" s="873">
        <v>15</v>
      </c>
      <c r="M52" s="872">
        <v>20</v>
      </c>
      <c r="N52" s="872">
        <v>30</v>
      </c>
    </row>
    <row r="53" spans="2:14" ht="28.5" customHeight="1" x14ac:dyDescent="0.2">
      <c r="B53" s="1323" t="s">
        <v>941</v>
      </c>
      <c r="C53" s="1321" t="s">
        <v>1343</v>
      </c>
      <c r="D53" s="95" t="s">
        <v>2</v>
      </c>
      <c r="E53" s="848">
        <v>163</v>
      </c>
      <c r="F53" s="869">
        <v>0</v>
      </c>
      <c r="G53" s="848">
        <v>67.8</v>
      </c>
      <c r="H53" s="848">
        <v>0</v>
      </c>
      <c r="I53" s="1290"/>
      <c r="J53" s="1301" t="s">
        <v>1102</v>
      </c>
      <c r="K53" s="872"/>
      <c r="L53" s="873"/>
      <c r="M53" s="872">
        <v>1</v>
      </c>
      <c r="N53" s="872"/>
    </row>
    <row r="54" spans="2:14" ht="22.5" customHeight="1" x14ac:dyDescent="0.2">
      <c r="B54" s="1324"/>
      <c r="C54" s="1322"/>
      <c r="D54" s="95" t="s">
        <v>1</v>
      </c>
      <c r="E54" s="848">
        <v>0</v>
      </c>
      <c r="F54" s="869">
        <v>0</v>
      </c>
      <c r="G54" s="848">
        <v>17</v>
      </c>
      <c r="H54" s="848">
        <v>0</v>
      </c>
      <c r="I54" s="849"/>
      <c r="J54" s="1302"/>
      <c r="K54" s="872"/>
      <c r="L54" s="873"/>
      <c r="M54" s="872"/>
      <c r="N54" s="872"/>
    </row>
    <row r="55" spans="2:14" ht="35.25" customHeight="1" x14ac:dyDescent="0.2">
      <c r="B55" s="180" t="s">
        <v>799</v>
      </c>
      <c r="C55" s="270" t="s">
        <v>113</v>
      </c>
      <c r="D55" s="178"/>
      <c r="E55" s="833">
        <f>SUM(E56:E63)</f>
        <v>1716.8000000000002</v>
      </c>
      <c r="F55" s="833">
        <f>SUM(F56:F63)</f>
        <v>1745.8000000000002</v>
      </c>
      <c r="G55" s="833">
        <f>SUM(G56:G63)</f>
        <v>1790.1000000000001</v>
      </c>
      <c r="H55" s="833">
        <f>SUM(H56:H63)</f>
        <v>1790.1000000000001</v>
      </c>
      <c r="I55" s="834"/>
      <c r="J55" s="835"/>
      <c r="K55" s="871"/>
      <c r="L55" s="871"/>
      <c r="M55" s="871"/>
      <c r="N55" s="871"/>
    </row>
    <row r="56" spans="2:14" ht="33.75" customHeight="1" x14ac:dyDescent="0.2">
      <c r="B56" s="95" t="s">
        <v>801</v>
      </c>
      <c r="C56" s="75" t="s">
        <v>498</v>
      </c>
      <c r="D56" s="95" t="s">
        <v>1</v>
      </c>
      <c r="E56" s="842">
        <v>19.2</v>
      </c>
      <c r="F56" s="863">
        <v>19.2</v>
      </c>
      <c r="G56" s="842">
        <v>19.2</v>
      </c>
      <c r="H56" s="842">
        <v>19.2</v>
      </c>
      <c r="I56" s="850" t="s">
        <v>1271</v>
      </c>
      <c r="J56" s="841" t="s">
        <v>9</v>
      </c>
      <c r="K56" s="881">
        <v>8</v>
      </c>
      <c r="L56" s="873">
        <v>8</v>
      </c>
      <c r="M56" s="881">
        <v>8</v>
      </c>
      <c r="N56" s="881">
        <v>8</v>
      </c>
    </row>
    <row r="57" spans="2:14" ht="18" customHeight="1" x14ac:dyDescent="0.2">
      <c r="B57" s="1307" t="s">
        <v>802</v>
      </c>
      <c r="C57" s="1328" t="s">
        <v>499</v>
      </c>
      <c r="D57" s="94" t="s">
        <v>1</v>
      </c>
      <c r="E57" s="842">
        <v>26.7</v>
      </c>
      <c r="F57" s="863">
        <v>26.7</v>
      </c>
      <c r="G57" s="842">
        <v>100</v>
      </c>
      <c r="H57" s="842">
        <v>100</v>
      </c>
      <c r="I57" s="850" t="s">
        <v>1274</v>
      </c>
      <c r="J57" s="1072" t="s">
        <v>84</v>
      </c>
      <c r="K57" s="1298" t="s">
        <v>1106</v>
      </c>
      <c r="L57" s="1284" t="s">
        <v>1106</v>
      </c>
      <c r="M57" s="1298" t="s">
        <v>1106</v>
      </c>
      <c r="N57" s="1298" t="s">
        <v>1106</v>
      </c>
    </row>
    <row r="58" spans="2:14" ht="18.75" customHeight="1" x14ac:dyDescent="0.2">
      <c r="B58" s="1307"/>
      <c r="C58" s="1328"/>
      <c r="D58" s="94" t="s">
        <v>5</v>
      </c>
      <c r="E58" s="842">
        <v>1445</v>
      </c>
      <c r="F58" s="863">
        <v>1445</v>
      </c>
      <c r="G58" s="842">
        <v>1445</v>
      </c>
      <c r="H58" s="842">
        <v>1445</v>
      </c>
      <c r="I58" s="1288" t="s">
        <v>1276</v>
      </c>
      <c r="J58" s="1072"/>
      <c r="K58" s="1299"/>
      <c r="L58" s="1287"/>
      <c r="M58" s="1299"/>
      <c r="N58" s="1299"/>
    </row>
    <row r="59" spans="2:14" ht="23.25" customHeight="1" x14ac:dyDescent="0.2">
      <c r="B59" s="1307"/>
      <c r="C59" s="1328"/>
      <c r="D59" s="94" t="s">
        <v>6</v>
      </c>
      <c r="E59" s="842">
        <v>1.2</v>
      </c>
      <c r="F59" s="863">
        <v>1.2</v>
      </c>
      <c r="G59" s="842">
        <v>1.2</v>
      </c>
      <c r="H59" s="842">
        <v>1.2</v>
      </c>
      <c r="I59" s="1290"/>
      <c r="J59" s="1072"/>
      <c r="K59" s="1300"/>
      <c r="L59" s="1285"/>
      <c r="M59" s="1300"/>
      <c r="N59" s="1300"/>
    </row>
    <row r="60" spans="2:14" ht="27.75" customHeight="1" x14ac:dyDescent="0.2">
      <c r="B60" s="1308" t="s">
        <v>932</v>
      </c>
      <c r="C60" s="1326" t="s">
        <v>500</v>
      </c>
      <c r="D60" s="95" t="s">
        <v>5</v>
      </c>
      <c r="E60" s="333">
        <v>45.9</v>
      </c>
      <c r="F60" s="704">
        <v>45.9</v>
      </c>
      <c r="G60" s="333">
        <v>45.9</v>
      </c>
      <c r="H60" s="333">
        <v>45.9</v>
      </c>
      <c r="I60" s="1030" t="s">
        <v>1273</v>
      </c>
      <c r="J60" s="841" t="s">
        <v>218</v>
      </c>
      <c r="K60" s="881">
        <v>100</v>
      </c>
      <c r="L60" s="873">
        <v>100</v>
      </c>
      <c r="M60" s="881">
        <v>100</v>
      </c>
      <c r="N60" s="881">
        <v>100</v>
      </c>
    </row>
    <row r="61" spans="2:14" ht="26.25" customHeight="1" x14ac:dyDescent="0.2">
      <c r="B61" s="1309"/>
      <c r="C61" s="1327"/>
      <c r="D61" s="96" t="s">
        <v>1</v>
      </c>
      <c r="E61" s="333">
        <v>26.5</v>
      </c>
      <c r="F61" s="704">
        <f>26.5+29</f>
        <v>55.5</v>
      </c>
      <c r="G61" s="333">
        <v>26.5</v>
      </c>
      <c r="H61" s="333">
        <v>26.5</v>
      </c>
      <c r="I61" s="1031"/>
      <c r="J61" s="841" t="s">
        <v>1111</v>
      </c>
      <c r="K61" s="881">
        <v>2</v>
      </c>
      <c r="L61" s="873">
        <v>2</v>
      </c>
      <c r="M61" s="881">
        <v>2</v>
      </c>
      <c r="N61" s="881">
        <v>2</v>
      </c>
    </row>
    <row r="62" spans="2:14" ht="36.75" customHeight="1" x14ac:dyDescent="0.2">
      <c r="B62" s="95" t="s">
        <v>933</v>
      </c>
      <c r="C62" s="261" t="s">
        <v>501</v>
      </c>
      <c r="D62" s="95" t="s">
        <v>5</v>
      </c>
      <c r="E62" s="333">
        <v>34.299999999999997</v>
      </c>
      <c r="F62" s="704">
        <v>34.299999999999997</v>
      </c>
      <c r="G62" s="333">
        <v>34.299999999999997</v>
      </c>
      <c r="H62" s="333">
        <v>34.299999999999997</v>
      </c>
      <c r="I62" s="451" t="s">
        <v>1275</v>
      </c>
      <c r="J62" s="841" t="s">
        <v>23</v>
      </c>
      <c r="K62" s="881">
        <v>1</v>
      </c>
      <c r="L62" s="873">
        <v>1</v>
      </c>
      <c r="M62" s="881">
        <v>1</v>
      </c>
      <c r="N62" s="881">
        <v>1</v>
      </c>
    </row>
    <row r="63" spans="2:14" ht="41.25" customHeight="1" x14ac:dyDescent="0.2">
      <c r="B63" s="95" t="s">
        <v>934</v>
      </c>
      <c r="C63" s="262" t="s">
        <v>796</v>
      </c>
      <c r="D63" s="95" t="s">
        <v>1</v>
      </c>
      <c r="E63" s="842">
        <v>118</v>
      </c>
      <c r="F63" s="863">
        <v>118</v>
      </c>
      <c r="G63" s="842">
        <v>118</v>
      </c>
      <c r="H63" s="842">
        <v>118</v>
      </c>
      <c r="I63" s="850" t="s">
        <v>1272</v>
      </c>
      <c r="J63" s="841" t="s">
        <v>114</v>
      </c>
      <c r="K63" s="872">
        <v>67</v>
      </c>
      <c r="L63" s="873">
        <v>67</v>
      </c>
      <c r="M63" s="872">
        <v>77</v>
      </c>
      <c r="N63" s="872">
        <v>77</v>
      </c>
    </row>
    <row r="64" spans="2:14" ht="21.75" customHeight="1" x14ac:dyDescent="0.2">
      <c r="B64" s="1318"/>
      <c r="C64" s="1318"/>
      <c r="D64" s="1318"/>
      <c r="E64" s="851">
        <f>+E55+E47+E41+E33+E20+E5</f>
        <v>13266.9</v>
      </c>
      <c r="F64" s="851">
        <f>+F55+F47+F41+F33+F20+F5</f>
        <v>13132.9</v>
      </c>
      <c r="G64" s="851">
        <f>+G55+G47+G41+G33+G20+G5</f>
        <v>14757.7</v>
      </c>
      <c r="H64" s="851">
        <f>+H55+H47+H41+H33+H20+H5</f>
        <v>15124.2</v>
      </c>
      <c r="I64" s="852"/>
      <c r="J64" s="852"/>
      <c r="K64" s="882"/>
      <c r="L64" s="882"/>
      <c r="M64" s="882"/>
      <c r="N64" s="882"/>
    </row>
    <row r="65" spans="2:14" ht="18" customHeight="1" x14ac:dyDescent="0.2">
      <c r="B65" s="1325"/>
      <c r="C65" s="1325"/>
      <c r="D65" s="1325"/>
      <c r="E65" s="842"/>
      <c r="F65" s="842"/>
      <c r="G65" s="842"/>
      <c r="H65" s="842"/>
      <c r="I65" s="852"/>
      <c r="J65" s="852"/>
      <c r="K65" s="882"/>
      <c r="L65" s="882"/>
      <c r="M65" s="882"/>
      <c r="N65" s="882"/>
    </row>
    <row r="66" spans="2:14" s="247" customFormat="1" ht="30" customHeight="1" x14ac:dyDescent="0.25">
      <c r="B66" s="244"/>
      <c r="C66" s="256" t="s">
        <v>833</v>
      </c>
      <c r="D66" s="244"/>
      <c r="E66" s="696">
        <f t="shared" ref="E66:H66" si="5">SUM(E68:E73)</f>
        <v>13266.9</v>
      </c>
      <c r="F66" s="696">
        <f t="shared" si="5"/>
        <v>13132.9</v>
      </c>
      <c r="G66" s="696">
        <f t="shared" si="5"/>
        <v>14757.699999999997</v>
      </c>
      <c r="H66" s="696">
        <f t="shared" si="5"/>
        <v>15124.199999999999</v>
      </c>
      <c r="I66" s="852"/>
      <c r="J66" s="853"/>
      <c r="K66" s="883"/>
      <c r="L66" s="883"/>
      <c r="M66" s="883"/>
      <c r="N66" s="884"/>
    </row>
    <row r="67" spans="2:14" s="247" customFormat="1" ht="17.25" customHeight="1" x14ac:dyDescent="0.25">
      <c r="B67" s="238"/>
      <c r="C67" s="236" t="s">
        <v>834</v>
      </c>
      <c r="D67" s="238"/>
      <c r="E67" s="607"/>
      <c r="F67" s="628"/>
      <c r="G67" s="607"/>
      <c r="H67" s="607"/>
      <c r="I67" s="852"/>
      <c r="J67" s="854"/>
      <c r="K67" s="883"/>
      <c r="L67" s="883"/>
      <c r="M67" s="883"/>
      <c r="N67" s="884"/>
    </row>
    <row r="68" spans="2:14" s="247" customFormat="1" ht="24.75" customHeight="1" x14ac:dyDescent="0.25">
      <c r="B68" s="238"/>
      <c r="C68" s="236" t="s">
        <v>835</v>
      </c>
      <c r="D68" s="238" t="s">
        <v>1</v>
      </c>
      <c r="E68" s="607">
        <f>+E63+E57+E56+E50+E49+E48+E46+E45+E44+E43+E42+E39+E37+E36+E35+E34+E19+E17+E16+E9+E7+E6+E52+E51+E61+E54</f>
        <v>9683.1</v>
      </c>
      <c r="F68" s="628">
        <f t="shared" ref="F68:H68" si="6">+F63+F57+F56+F50+F49+F48+F46+F45+F44+F43+F42+F39+F37+F36+F35+F34+F19+F17+F16+F9+F7+F6+F52+F51+F61+F54</f>
        <v>9712.1</v>
      </c>
      <c r="G68" s="607">
        <f t="shared" si="6"/>
        <v>10778.3</v>
      </c>
      <c r="H68" s="607">
        <f t="shared" si="6"/>
        <v>11580</v>
      </c>
      <c r="I68" s="852"/>
      <c r="J68" s="855"/>
      <c r="K68" s="883"/>
      <c r="L68" s="883"/>
      <c r="M68" s="883"/>
      <c r="N68" s="884"/>
    </row>
    <row r="69" spans="2:14" s="247" customFormat="1" ht="27" customHeight="1" x14ac:dyDescent="0.25">
      <c r="B69" s="238"/>
      <c r="C69" s="236" t="s">
        <v>836</v>
      </c>
      <c r="D69" s="238" t="s">
        <v>5</v>
      </c>
      <c r="E69" s="607">
        <f>+E62+E60+E58+E40+E32+E31+E30+E29+E28+E27+E26+E25+E24+E23+E22+E21</f>
        <v>1763.8999999999999</v>
      </c>
      <c r="F69" s="628">
        <f>+F62+F60+F58+F40+F32+F31+F30+F29+F28+F27+F26+F25+F24+F23+F22+F21</f>
        <v>1763.8999999999999</v>
      </c>
      <c r="G69" s="607">
        <f>+G62+G60+G58+G40+G32+G31+G30+G29+G28+G27+G26+G25+G24+G23+G22+G21</f>
        <v>1763.8999999999999</v>
      </c>
      <c r="H69" s="607">
        <f>+H62+H60+H58+H40+H32+H31+H30+H29+H28+H27+H26+H25+H24+H23+H22+H21</f>
        <v>1763.8999999999999</v>
      </c>
      <c r="I69" s="852"/>
      <c r="J69" s="854"/>
      <c r="K69" s="883"/>
      <c r="L69" s="883"/>
      <c r="M69" s="883"/>
      <c r="N69" s="884"/>
    </row>
    <row r="70" spans="2:14" s="247" customFormat="1" ht="18" customHeight="1" x14ac:dyDescent="0.25">
      <c r="B70" s="238"/>
      <c r="C70" s="236" t="s">
        <v>837</v>
      </c>
      <c r="D70" s="238" t="s">
        <v>6</v>
      </c>
      <c r="E70" s="607">
        <f>+E59+E18+E8</f>
        <v>81.900000000000006</v>
      </c>
      <c r="F70" s="628">
        <f>+F59+F18+F8</f>
        <v>81.900000000000006</v>
      </c>
      <c r="G70" s="607">
        <f>+G59+G18+G8</f>
        <v>81.900000000000006</v>
      </c>
      <c r="H70" s="607">
        <f>+H59+H18+H8</f>
        <v>81.900000000000006</v>
      </c>
      <c r="I70" s="852"/>
      <c r="J70" s="854"/>
      <c r="K70" s="883"/>
      <c r="L70" s="883"/>
      <c r="M70" s="883"/>
      <c r="N70" s="884"/>
    </row>
    <row r="71" spans="2:14" s="247" customFormat="1" ht="27" customHeight="1" x14ac:dyDescent="0.25">
      <c r="B71" s="238"/>
      <c r="C71" s="236" t="s">
        <v>838</v>
      </c>
      <c r="D71" s="238" t="s">
        <v>2</v>
      </c>
      <c r="E71" s="607">
        <f t="shared" ref="E71:H71" si="7">+E53</f>
        <v>163</v>
      </c>
      <c r="F71" s="628">
        <f t="shared" ref="F71" si="8">+F53</f>
        <v>0</v>
      </c>
      <c r="G71" s="607">
        <f t="shared" si="7"/>
        <v>67.8</v>
      </c>
      <c r="H71" s="607">
        <f t="shared" si="7"/>
        <v>0</v>
      </c>
      <c r="I71" s="852"/>
      <c r="J71" s="1280"/>
      <c r="K71" s="1280"/>
      <c r="L71" s="1280"/>
      <c r="M71" s="1280"/>
      <c r="N71" s="1280"/>
    </row>
    <row r="72" spans="2:14" s="247" customFormat="1" ht="16.5" customHeight="1" x14ac:dyDescent="0.25">
      <c r="B72" s="238"/>
      <c r="C72" s="236" t="s">
        <v>839</v>
      </c>
      <c r="D72" s="238" t="s">
        <v>4</v>
      </c>
      <c r="E72" s="607">
        <f>+E38</f>
        <v>1575</v>
      </c>
      <c r="F72" s="628">
        <f>+F38</f>
        <v>1575</v>
      </c>
      <c r="G72" s="607">
        <f>+G38</f>
        <v>2065.8000000000002</v>
      </c>
      <c r="H72" s="607">
        <f>+H38</f>
        <v>1698.4</v>
      </c>
      <c r="I72" s="852"/>
      <c r="J72" s="854"/>
      <c r="K72" s="883"/>
      <c r="L72" s="883"/>
      <c r="M72" s="883"/>
      <c r="N72" s="884"/>
    </row>
    <row r="73" spans="2:14" s="247" customFormat="1" ht="19.5" customHeight="1" x14ac:dyDescent="0.25">
      <c r="B73" s="221"/>
      <c r="C73" s="237" t="s">
        <v>840</v>
      </c>
      <c r="D73" s="221" t="s">
        <v>844</v>
      </c>
      <c r="E73" s="607"/>
      <c r="F73" s="628"/>
      <c r="G73" s="607"/>
      <c r="H73" s="607"/>
      <c r="I73" s="852"/>
      <c r="J73" s="854"/>
      <c r="K73" s="883"/>
      <c r="L73" s="883"/>
      <c r="M73" s="883"/>
      <c r="N73" s="884"/>
    </row>
    <row r="74" spans="2:14" s="247" customFormat="1" ht="42.75" customHeight="1" x14ac:dyDescent="0.25">
      <c r="B74" s="223"/>
      <c r="C74" s="222" t="s">
        <v>841</v>
      </c>
      <c r="D74" s="223" t="s">
        <v>845</v>
      </c>
      <c r="E74" s="696"/>
      <c r="F74" s="696"/>
      <c r="G74" s="696"/>
      <c r="H74" s="696"/>
      <c r="I74" s="852"/>
      <c r="J74" s="854"/>
      <c r="K74" s="883"/>
      <c r="L74" s="883"/>
      <c r="M74" s="883"/>
      <c r="N74" s="884"/>
    </row>
    <row r="75" spans="2:14" s="247" customFormat="1" ht="34.5" customHeight="1" x14ac:dyDescent="0.25">
      <c r="B75" s="225"/>
      <c r="C75" s="224" t="s">
        <v>843</v>
      </c>
      <c r="D75" s="225"/>
      <c r="E75" s="856">
        <f t="shared" ref="E75:H75" si="9">+E74+E66</f>
        <v>13266.9</v>
      </c>
      <c r="F75" s="856">
        <f t="shared" ref="F75" si="10">+F74+F66</f>
        <v>13132.9</v>
      </c>
      <c r="G75" s="856">
        <f t="shared" si="9"/>
        <v>14757.699999999997</v>
      </c>
      <c r="H75" s="856">
        <f t="shared" si="9"/>
        <v>15124.199999999999</v>
      </c>
      <c r="I75" s="852"/>
      <c r="J75" s="854"/>
      <c r="K75" s="883"/>
      <c r="L75" s="883"/>
      <c r="M75" s="883"/>
      <c r="N75" s="884"/>
    </row>
    <row r="76" spans="2:14" s="247" customFormat="1" ht="18" customHeight="1" x14ac:dyDescent="0.25">
      <c r="B76" s="238"/>
      <c r="C76" s="80" t="s">
        <v>842</v>
      </c>
      <c r="D76" s="238"/>
      <c r="E76" s="607">
        <f>+E53</f>
        <v>163</v>
      </c>
      <c r="F76" s="628">
        <f>+F53</f>
        <v>0</v>
      </c>
      <c r="G76" s="607">
        <f t="shared" ref="G76:H76" si="11">+G53</f>
        <v>67.8</v>
      </c>
      <c r="H76" s="607">
        <f t="shared" si="11"/>
        <v>0</v>
      </c>
      <c r="I76" s="857"/>
      <c r="J76" s="854"/>
      <c r="K76" s="883"/>
      <c r="L76" s="883"/>
      <c r="M76" s="883"/>
      <c r="N76" s="884"/>
    </row>
    <row r="77" spans="2:14" ht="30" x14ac:dyDescent="0.2">
      <c r="B77" s="329"/>
      <c r="C77" s="238" t="s">
        <v>1147</v>
      </c>
      <c r="D77" s="329"/>
      <c r="E77" s="858"/>
      <c r="F77" s="870"/>
      <c r="G77" s="858"/>
      <c r="H77" s="858"/>
      <c r="I77" s="859"/>
      <c r="J77" s="860"/>
    </row>
    <row r="78" spans="2:14" ht="15" x14ac:dyDescent="0.2">
      <c r="B78" s="965" t="s">
        <v>1355</v>
      </c>
      <c r="C78" s="965"/>
      <c r="D78" s="965"/>
      <c r="E78" s="965"/>
      <c r="F78" s="965"/>
      <c r="G78" s="965"/>
      <c r="H78" s="965"/>
    </row>
  </sheetData>
  <mergeCells count="53">
    <mergeCell ref="E9:E15"/>
    <mergeCell ref="B8:B9"/>
    <mergeCell ref="D9:D15"/>
    <mergeCell ref="B64:D64"/>
    <mergeCell ref="C47:D47"/>
    <mergeCell ref="C53:C54"/>
    <mergeCell ref="B53:B54"/>
    <mergeCell ref="C60:C61"/>
    <mergeCell ref="B60:B61"/>
    <mergeCell ref="C57:C59"/>
    <mergeCell ref="M57:M59"/>
    <mergeCell ref="B36:B38"/>
    <mergeCell ref="C36:C38"/>
    <mergeCell ref="C17:C18"/>
    <mergeCell ref="B78:H78"/>
    <mergeCell ref="B65:D65"/>
    <mergeCell ref="J57:J59"/>
    <mergeCell ref="B57:B59"/>
    <mergeCell ref="B17:B18"/>
    <mergeCell ref="K57:K59"/>
    <mergeCell ref="K17:K18"/>
    <mergeCell ref="N17:N18"/>
    <mergeCell ref="J17:J18"/>
    <mergeCell ref="J36:J38"/>
    <mergeCell ref="B1:N1"/>
    <mergeCell ref="G3:G4"/>
    <mergeCell ref="H3:H4"/>
    <mergeCell ref="B3:B4"/>
    <mergeCell ref="E3:E4"/>
    <mergeCell ref="J2:N2"/>
    <mergeCell ref="I3:I4"/>
    <mergeCell ref="C3:D4"/>
    <mergeCell ref="M17:M18"/>
    <mergeCell ref="M36:M38"/>
    <mergeCell ref="I17:I18"/>
    <mergeCell ref="C5:D5"/>
    <mergeCell ref="C8:C9"/>
    <mergeCell ref="J71:N71"/>
    <mergeCell ref="F3:F4"/>
    <mergeCell ref="F9:F15"/>
    <mergeCell ref="L17:L18"/>
    <mergeCell ref="L36:L38"/>
    <mergeCell ref="L57:L59"/>
    <mergeCell ref="I48:I53"/>
    <mergeCell ref="K36:K38"/>
    <mergeCell ref="J3:N3"/>
    <mergeCell ref="G9:G15"/>
    <mergeCell ref="N57:N59"/>
    <mergeCell ref="H9:H15"/>
    <mergeCell ref="J53:J54"/>
    <mergeCell ref="I60:I61"/>
    <mergeCell ref="I58:I59"/>
    <mergeCell ref="N36:N38"/>
  </mergeCells>
  <phoneticPr fontId="12" type="noConversion"/>
  <pageMargins left="0.19685039370078741" right="0.19685039370078741" top="0.19685039370078741" bottom="0.19685039370078741" header="0" footer="0"/>
  <pageSetup paperSize="9" scale="72"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B1:H29"/>
  <sheetViews>
    <sheetView zoomScale="70" zoomScaleNormal="70" workbookViewId="0">
      <selection activeCell="H21" sqref="H21"/>
    </sheetView>
  </sheetViews>
  <sheetFormatPr defaultColWidth="9.140625" defaultRowHeight="18.75" x14ac:dyDescent="0.2"/>
  <cols>
    <col min="1" max="1" width="3.42578125" style="13" customWidth="1"/>
    <col min="2" max="2" width="8.85546875" style="13" customWidth="1"/>
    <col min="3" max="3" width="77.7109375" style="303" customWidth="1"/>
    <col min="4" max="4" width="26.5703125" style="303" customWidth="1"/>
    <col min="5" max="5" width="24.28515625" style="887" customWidth="1"/>
    <col min="6" max="7" width="26.5703125" style="303" customWidth="1"/>
    <col min="8" max="16384" width="9.140625" style="13"/>
  </cols>
  <sheetData>
    <row r="1" spans="2:8" ht="19.5" customHeight="1" x14ac:dyDescent="0.2"/>
    <row r="2" spans="2:8" s="886" customFormat="1" ht="31.5" customHeight="1" x14ac:dyDescent="0.2">
      <c r="B2" s="1332" t="s">
        <v>1376</v>
      </c>
      <c r="C2" s="1332"/>
      <c r="D2" s="1332"/>
      <c r="E2" s="1332"/>
      <c r="F2" s="1332"/>
      <c r="G2" s="1332"/>
    </row>
    <row r="3" spans="2:8" ht="69" customHeight="1" x14ac:dyDescent="0.2">
      <c r="B3" s="482" t="s">
        <v>831</v>
      </c>
      <c r="C3" s="482" t="s">
        <v>832</v>
      </c>
      <c r="D3" s="482" t="s">
        <v>1377</v>
      </c>
      <c r="E3" s="505" t="s">
        <v>1375</v>
      </c>
      <c r="F3" s="482" t="s">
        <v>313</v>
      </c>
      <c r="G3" s="482" t="s">
        <v>314</v>
      </c>
    </row>
    <row r="4" spans="2:8" ht="21" hidden="1" customHeight="1" x14ac:dyDescent="0.2">
      <c r="B4" s="352" t="s">
        <v>44</v>
      </c>
      <c r="C4" s="353" t="s">
        <v>946</v>
      </c>
      <c r="D4" s="354">
        <f>+'01šviet.'!E97</f>
        <v>43885.8</v>
      </c>
      <c r="E4" s="893">
        <f>+'01šviet.'!F97</f>
        <v>44068.100000000006</v>
      </c>
      <c r="F4" s="354">
        <f>+'01šviet.'!G97</f>
        <v>44837.3</v>
      </c>
      <c r="G4" s="354">
        <f>+'01šviet.'!H97</f>
        <v>45454.3</v>
      </c>
      <c r="H4" s="895"/>
    </row>
    <row r="5" spans="2:8" ht="21" hidden="1" customHeight="1" x14ac:dyDescent="0.2">
      <c r="B5" s="352" t="s">
        <v>45</v>
      </c>
      <c r="C5" s="353" t="s">
        <v>947</v>
      </c>
      <c r="D5" s="354">
        <f>+'02sveikat.'!E57</f>
        <v>1589</v>
      </c>
      <c r="E5" s="893">
        <f>+'02sveikat.'!F57</f>
        <v>1608.8000000000002</v>
      </c>
      <c r="F5" s="354">
        <f>+'02sveikat.'!G57</f>
        <v>2260.2000000000003</v>
      </c>
      <c r="G5" s="354">
        <f>+'02sveikat.'!H57</f>
        <v>3193.3</v>
      </c>
      <c r="H5" s="895"/>
    </row>
    <row r="6" spans="2:8" ht="21" hidden="1" customHeight="1" x14ac:dyDescent="0.2">
      <c r="B6" s="352" t="s">
        <v>46</v>
      </c>
      <c r="C6" s="353" t="s">
        <v>948</v>
      </c>
      <c r="D6" s="354">
        <f>+'03social.'!E94</f>
        <v>34993.9</v>
      </c>
      <c r="E6" s="893">
        <f>+'03social.'!F94</f>
        <v>35614.100000000006</v>
      </c>
      <c r="F6" s="354">
        <f>+'03social.'!G94</f>
        <v>36427.200000000004</v>
      </c>
      <c r="G6" s="354">
        <f>+'03social.'!H94</f>
        <v>37466.200000000004</v>
      </c>
      <c r="H6" s="895"/>
    </row>
    <row r="7" spans="2:8" ht="21" hidden="1" customHeight="1" x14ac:dyDescent="0.2">
      <c r="B7" s="352" t="s">
        <v>47</v>
      </c>
      <c r="C7" s="353" t="s">
        <v>949</v>
      </c>
      <c r="D7" s="354">
        <f>+'04sport.'!E39</f>
        <v>3126.3</v>
      </c>
      <c r="E7" s="893">
        <f>+'04sport.'!F39</f>
        <v>3091.9</v>
      </c>
      <c r="F7" s="354">
        <f>+'04sport.'!G39</f>
        <v>3013.2</v>
      </c>
      <c r="G7" s="354">
        <f>+'04sport.'!H39</f>
        <v>2686.7</v>
      </c>
      <c r="H7" s="895"/>
    </row>
    <row r="8" spans="2:8" ht="21" hidden="1" customHeight="1" x14ac:dyDescent="0.2">
      <c r="B8" s="352" t="s">
        <v>48</v>
      </c>
      <c r="C8" s="353" t="s">
        <v>950</v>
      </c>
      <c r="D8" s="354">
        <f>+'05kultura'!E53</f>
        <v>7126.6</v>
      </c>
      <c r="E8" s="893">
        <f>+'05kultura'!F53</f>
        <v>7154.2</v>
      </c>
      <c r="F8" s="354">
        <f>+'05kultura'!G53</f>
        <v>7320.7000000000007</v>
      </c>
      <c r="G8" s="354">
        <f>+'05kultura'!H53</f>
        <v>7103.8</v>
      </c>
      <c r="H8" s="895"/>
    </row>
    <row r="9" spans="2:8" ht="21" hidden="1" customHeight="1" x14ac:dyDescent="0.2">
      <c r="B9" s="352" t="s">
        <v>49</v>
      </c>
      <c r="C9" s="353" t="s">
        <v>951</v>
      </c>
      <c r="D9" s="354">
        <f>+'06turizm_paveld'!E49</f>
        <v>1035.8</v>
      </c>
      <c r="E9" s="893">
        <f>+'06turizm_paveld'!F49</f>
        <v>819.4</v>
      </c>
      <c r="F9" s="354">
        <f>+'06turizm_paveld'!G49</f>
        <v>1551</v>
      </c>
      <c r="G9" s="354">
        <f>+'06turizm_paveld'!H49</f>
        <v>2226.5</v>
      </c>
      <c r="H9" s="895"/>
    </row>
    <row r="10" spans="2:8" ht="21" hidden="1" customHeight="1" x14ac:dyDescent="0.2">
      <c r="B10" s="352" t="s">
        <v>50</v>
      </c>
      <c r="C10" s="353" t="s">
        <v>952</v>
      </c>
      <c r="D10" s="354">
        <f>+'07Infrastr.'!E77</f>
        <v>7055.2999999999993</v>
      </c>
      <c r="E10" s="893">
        <f>+'07Infrastr.'!F77</f>
        <v>6867.6</v>
      </c>
      <c r="F10" s="354">
        <f>+'07Infrastr.'!G77</f>
        <v>7433</v>
      </c>
      <c r="G10" s="354">
        <f>+'07Infrastr.'!H77</f>
        <v>8615.5</v>
      </c>
      <c r="H10" s="895"/>
    </row>
    <row r="11" spans="2:8" ht="21" hidden="1" customHeight="1" x14ac:dyDescent="0.2">
      <c r="B11" s="352" t="s">
        <v>51</v>
      </c>
      <c r="C11" s="353" t="s">
        <v>953</v>
      </c>
      <c r="D11" s="354">
        <f>+'08aplinkosauga'!E39</f>
        <v>6439.8</v>
      </c>
      <c r="E11" s="893">
        <f>+'08aplinkosauga'!F39</f>
        <v>6441.9</v>
      </c>
      <c r="F11" s="354">
        <f>+'08aplinkosauga'!G39</f>
        <v>6684.4000000000005</v>
      </c>
      <c r="G11" s="354">
        <f>+'08aplinkosauga'!H39</f>
        <v>7396.4000000000005</v>
      </c>
      <c r="H11" s="895"/>
    </row>
    <row r="12" spans="2:8" ht="21" hidden="1" customHeight="1" x14ac:dyDescent="0.2">
      <c r="B12" s="352" t="s">
        <v>52</v>
      </c>
      <c r="C12" s="353" t="s">
        <v>954</v>
      </c>
      <c r="D12" s="354">
        <f>+'09ž.ū.'!E34</f>
        <v>1738.3999999999996</v>
      </c>
      <c r="E12" s="893">
        <f>+'09ž.ū.'!F34</f>
        <v>1667.3999999999996</v>
      </c>
      <c r="F12" s="354">
        <f>+'09ž.ū.'!G34</f>
        <v>1174.5</v>
      </c>
      <c r="G12" s="354">
        <f>+'09ž.ū.'!H34</f>
        <v>1374.9</v>
      </c>
      <c r="H12" s="895"/>
    </row>
    <row r="13" spans="2:8" ht="21" hidden="1" customHeight="1" x14ac:dyDescent="0.2">
      <c r="B13" s="352" t="s">
        <v>53</v>
      </c>
      <c r="C13" s="353" t="s">
        <v>955</v>
      </c>
      <c r="D13" s="354">
        <f>+'10verslas'!E19</f>
        <v>310.7</v>
      </c>
      <c r="E13" s="893">
        <f>+'10verslas'!F19</f>
        <v>360.7</v>
      </c>
      <c r="F13" s="354">
        <f>+'10verslas'!G19</f>
        <v>1712</v>
      </c>
      <c r="G13" s="354">
        <f>+'10verslas'!H19</f>
        <v>1713</v>
      </c>
      <c r="H13" s="895"/>
    </row>
    <row r="14" spans="2:8" ht="21" hidden="1" customHeight="1" x14ac:dyDescent="0.2">
      <c r="B14" s="352" t="s">
        <v>54</v>
      </c>
      <c r="C14" s="353" t="s">
        <v>956</v>
      </c>
      <c r="D14" s="354">
        <f>+'11valdym.'!E64</f>
        <v>13266.9</v>
      </c>
      <c r="E14" s="893">
        <f>+'11valdym.'!F64</f>
        <v>13132.9</v>
      </c>
      <c r="F14" s="354">
        <f>+'11valdym.'!G64</f>
        <v>14757.7</v>
      </c>
      <c r="G14" s="354">
        <f>+'11valdym.'!H64</f>
        <v>15124.2</v>
      </c>
      <c r="H14" s="895"/>
    </row>
    <row r="15" spans="2:8" ht="36.75" hidden="1" customHeight="1" x14ac:dyDescent="0.2">
      <c r="B15" s="355"/>
      <c r="C15" s="356" t="s">
        <v>943</v>
      </c>
      <c r="D15" s="357">
        <f t="shared" ref="D15:G15" si="0">SUM(D4:D14)</f>
        <v>120568.50000000001</v>
      </c>
      <c r="E15" s="888">
        <f t="shared" si="0"/>
        <v>120826.99999999999</v>
      </c>
      <c r="F15" s="357">
        <f t="shared" si="0"/>
        <v>127171.2</v>
      </c>
      <c r="G15" s="357">
        <f t="shared" si="0"/>
        <v>132354.80000000002</v>
      </c>
      <c r="H15" s="895"/>
    </row>
    <row r="16" spans="2:8" ht="28.5" customHeight="1" x14ac:dyDescent="0.2">
      <c r="B16" s="1337" t="s">
        <v>833</v>
      </c>
      <c r="C16" s="1337"/>
      <c r="D16" s="358">
        <f>+'01šviet.'!E99+'02sveikat.'!E59+'03social.'!E96+'04sport.'!E41+'05kultura'!E55+'06turizm_paveld'!E51+'07Infrastr.'!E79+'08aplinkosauga'!E41+'09ž.ū.'!E36+'10verslas'!E21+'11valdym.'!E66</f>
        <v>119972.59999999998</v>
      </c>
      <c r="E16" s="889">
        <f>+'01šviet.'!F99+'02sveikat.'!F59+'03social.'!F96+'04sport.'!F41+'05kultura'!F55+'06turizm_paveld'!F51+'07Infrastr.'!F79+'08aplinkosauga'!F41+'09ž.ū.'!F36+'10verslas'!F21+'11valdym.'!F66</f>
        <v>120420.39999999998</v>
      </c>
      <c r="F16" s="358">
        <f>+'01šviet.'!G99+'02sveikat.'!G59+'03social.'!G96+'04sport.'!G41+'05kultura'!G55+'06turizm_paveld'!G51+'07Infrastr.'!G79+'08aplinkosauga'!G41+'09ž.ū.'!G36+'10verslas'!G21+'11valdym.'!G66</f>
        <v>126736.79999999997</v>
      </c>
      <c r="G16" s="358">
        <f>+'01šviet.'!H99+'02sveikat.'!H59+'03social.'!H96+'04sport.'!H41+'05kultura'!H55+'06turizm_paveld'!H51+'07Infrastr.'!H79+'08aplinkosauga'!H41+'09ž.ū.'!H36+'10verslas'!H21+'11valdym.'!H66</f>
        <v>131759.9</v>
      </c>
    </row>
    <row r="17" spans="2:7" ht="24.75" customHeight="1" x14ac:dyDescent="0.2">
      <c r="B17" s="1338" t="s">
        <v>834</v>
      </c>
      <c r="C17" s="1338"/>
      <c r="D17" s="359"/>
      <c r="E17" s="894"/>
      <c r="F17" s="359"/>
      <c r="G17" s="359"/>
    </row>
    <row r="18" spans="2:7" ht="45" customHeight="1" x14ac:dyDescent="0.2">
      <c r="B18" s="1330" t="s">
        <v>889</v>
      </c>
      <c r="C18" s="1331"/>
      <c r="D18" s="359">
        <f>+'01šviet.'!E101+'02sveikat.'!E61+'03social.'!E98+'04sport.'!E43+'05kultura'!E57+'06turizm_paveld'!E53+'07Infrastr.'!E81+'08aplinkosauga'!E43+'09ž.ū.'!E38+'10verslas'!E23+'11valdym.'!E68</f>
        <v>52278.099999999991</v>
      </c>
      <c r="E18" s="894">
        <f>+'01šviet.'!F101+'02sveikat.'!F61+'03social.'!F98+'04sport.'!F43+'05kultura'!F57+'06turizm_paveld'!F53+'07Infrastr.'!F81+'08aplinkosauga'!F43+'09ž.ū.'!F38+'10verslas'!F23+'11valdym.'!F68</f>
        <v>52286.1</v>
      </c>
      <c r="F18" s="359">
        <f>+'01šviet.'!G101+'02sveikat.'!G61+'03social.'!G98+'04sport.'!G43+'05kultura'!G57+'06turizm_paveld'!G53+'07Infrastr.'!G81+'08aplinkosauga'!G43+'09ž.ū.'!G38+'10verslas'!G23+'11valdym.'!G68</f>
        <v>62734.599999999991</v>
      </c>
      <c r="G18" s="359">
        <f>+'01šviet.'!H101+'02sveikat.'!H61+'03social.'!H98+'04sport.'!H43+'05kultura'!H57+'06turizm_paveld'!H53+'07Infrastr.'!H81+'08aplinkosauga'!H43+'09ž.ū.'!H38+'10verslas'!H23+'11valdym.'!H68</f>
        <v>64476</v>
      </c>
    </row>
    <row r="19" spans="2:7" ht="36.75" customHeight="1" x14ac:dyDescent="0.2">
      <c r="B19" s="1330" t="s">
        <v>890</v>
      </c>
      <c r="C19" s="1331"/>
      <c r="D19" s="359">
        <f>+'01šviet.'!E102+'02sveikat.'!E62+'03social.'!E99+'04sport.'!E44+'05kultura'!E58+'06turizm_paveld'!E54+'07Infrastr.'!E82+'08aplinkosauga'!E44+'09ž.ū.'!E39+'10verslas'!E24+'11valdym.'!E69</f>
        <v>50554.599999999991</v>
      </c>
      <c r="E19" s="894">
        <f>+'01šviet.'!F102+'02sveikat.'!F62+'03social.'!F99+'04sport.'!F44+'05kultura'!F58+'06turizm_paveld'!F54+'07Infrastr.'!F82+'08aplinkosauga'!F44+'09ž.ū.'!F39+'10verslas'!F24+'11valdym.'!F69</f>
        <v>51496</v>
      </c>
      <c r="F19" s="359">
        <f>+'01šviet.'!G102+'02sveikat.'!G62+'03social.'!G99+'04sport.'!G44+'05kultura'!G58+'06turizm_paveld'!G54+'07Infrastr.'!G82+'08aplinkosauga'!G44+'09ž.ū.'!G39+'10verslas'!G24+'11valdym.'!G69</f>
        <v>53753.500000000007</v>
      </c>
      <c r="G19" s="359">
        <f>+'01šviet.'!H102+'02sveikat.'!H62+'03social.'!H99+'04sport.'!H44+'05kultura'!H58+'06turizm_paveld'!H54+'07Infrastr.'!H82+'08aplinkosauga'!H44+'09ž.ū.'!H39+'10verslas'!H24+'11valdym.'!H69</f>
        <v>54415.000000000007</v>
      </c>
    </row>
    <row r="20" spans="2:7" ht="36" customHeight="1" x14ac:dyDescent="0.2">
      <c r="B20" s="1330" t="s">
        <v>891</v>
      </c>
      <c r="C20" s="1331"/>
      <c r="D20" s="359">
        <f>+'01šviet.'!E103+'02sveikat.'!E63+'03social.'!E100+'04sport.'!E45+'05kultura'!E59+'06turizm_paveld'!E55+'07Infrastr.'!E83+'08aplinkosauga'!E45+'09ž.ū.'!E40+'10verslas'!E25+'11valdym.'!E70</f>
        <v>3039.1000000000004</v>
      </c>
      <c r="E20" s="894">
        <f>+'01šviet.'!F103+'02sveikat.'!F63+'03social.'!F100+'04sport.'!F45+'05kultura'!F59+'06turizm_paveld'!F55+'07Infrastr.'!F83+'08aplinkosauga'!F45+'09ž.ū.'!F40+'10verslas'!F25+'11valdym.'!F70</f>
        <v>3086.3</v>
      </c>
      <c r="F20" s="359">
        <f>+'01šviet.'!G103+'02sveikat.'!G63+'03social.'!G100+'04sport.'!G45+'05kultura'!G59+'06turizm_paveld'!G55+'07Infrastr.'!G83+'08aplinkosauga'!G45+'09ž.ū.'!G40+'10verslas'!G25+'11valdym.'!G70</f>
        <v>3044.5</v>
      </c>
      <c r="G20" s="359">
        <f>+'01šviet.'!H103+'02sveikat.'!H63+'03social.'!H100+'04sport.'!H45+'05kultura'!H59+'06turizm_paveld'!H55+'07Infrastr.'!H83+'08aplinkosauga'!H45+'09ž.ū.'!H40+'10verslas'!H25+'11valdym.'!H70</f>
        <v>2934.5</v>
      </c>
    </row>
    <row r="21" spans="2:7" ht="27" customHeight="1" x14ac:dyDescent="0.2">
      <c r="B21" s="1330" t="s">
        <v>892</v>
      </c>
      <c r="C21" s="1331"/>
      <c r="D21" s="359">
        <f>+'01šviet.'!E104+'02sveikat.'!E64+'03social.'!E101+'04sport.'!E46+'05kultura'!E60+'06turizm_paveld'!E56+'07Infrastr.'!E84+'08aplinkosauga'!E46+'09ž.ū.'!E41+'10verslas'!E26+'11valdym.'!E71</f>
        <v>4282.5</v>
      </c>
      <c r="E21" s="894">
        <f>+'01šviet.'!F104+'02sveikat.'!F64+'03social.'!F101+'04sport.'!F46+'05kultura'!F60+'06turizm_paveld'!F56+'07Infrastr.'!F84+'08aplinkosauga'!F46+'09ž.ū.'!F41+'10verslas'!F26+'11valdym.'!F71</f>
        <v>3851.9</v>
      </c>
      <c r="F21" s="359">
        <f>+'01šviet.'!G104+'02sveikat.'!G64+'03social.'!G101+'04sport.'!G46+'05kultura'!G60+'06turizm_paveld'!G56+'07Infrastr.'!G84+'08aplinkosauga'!G46+'09ž.ū.'!G41+'10verslas'!G26+'11valdym.'!G71</f>
        <v>5138.4000000000005</v>
      </c>
      <c r="G21" s="359">
        <f>+'01šviet.'!H104+'02sveikat.'!H64+'03social.'!H101+'04sport.'!H46+'05kultura'!H60+'06turizm_paveld'!H56+'07Infrastr.'!H84+'08aplinkosauga'!H46+'09ž.ū.'!H41+'10verslas'!H26+'11valdym.'!H71</f>
        <v>8236</v>
      </c>
    </row>
    <row r="22" spans="2:7" ht="28.5" customHeight="1" x14ac:dyDescent="0.2">
      <c r="B22" s="1330" t="s">
        <v>893</v>
      </c>
      <c r="C22" s="1331"/>
      <c r="D22" s="359">
        <f>+'01šviet.'!E105+'02sveikat.'!E65+'03social.'!E102+'04sport.'!E47+'05kultura'!E61+'06turizm_paveld'!E57+'07Infrastr.'!E85+'08aplinkosauga'!E47+'09ž.ū.'!E42+'10verslas'!E27+'11valdym.'!E72</f>
        <v>2256.9</v>
      </c>
      <c r="E22" s="894">
        <f>+'01šviet.'!F105+'02sveikat.'!F65+'03social.'!F102+'04sport.'!F47+'05kultura'!F61+'06turizm_paveld'!F57+'07Infrastr.'!F85+'08aplinkosauga'!F47+'09ž.ū.'!F42+'10verslas'!F27+'11valdym.'!F72</f>
        <v>2138.6999999999998</v>
      </c>
      <c r="F22" s="359">
        <f>+'01šviet.'!G105+'02sveikat.'!G65+'03social.'!G102+'04sport.'!G47+'05kultura'!G61+'06turizm_paveld'!G57+'07Infrastr.'!G85+'08aplinkosauga'!G47+'09ž.ū.'!G42+'10verslas'!G27+'11valdym.'!G72</f>
        <v>2065.8000000000002</v>
      </c>
      <c r="G22" s="359">
        <f>+'01šviet.'!H105+'02sveikat.'!H65+'03social.'!H102+'04sport.'!H47+'05kultura'!H61+'06turizm_paveld'!H57+'07Infrastr.'!H85+'08aplinkosauga'!H47+'09ž.ū.'!H42+'10verslas'!H27+'11valdym.'!H72</f>
        <v>1698.4</v>
      </c>
    </row>
    <row r="23" spans="2:7" ht="34.5" customHeight="1" x14ac:dyDescent="0.2">
      <c r="B23" s="1330" t="s">
        <v>894</v>
      </c>
      <c r="C23" s="1331"/>
      <c r="D23" s="359">
        <f>+'01šviet.'!E106+'02sveikat.'!E66+'03social.'!E103+'04sport.'!E48+'05kultura'!E62+'06turizm_paveld'!E58+'07Infrastr.'!E86+'08aplinkosauga'!E48+'09ž.ū.'!E43+'10verslas'!E28+'11valdym.'!E73</f>
        <v>7561.4</v>
      </c>
      <c r="E23" s="894">
        <f>+'01šviet.'!F106+'02sveikat.'!F66+'03social.'!F103+'04sport.'!F48+'05kultura'!F62+'06turizm_paveld'!F58+'07Infrastr.'!F86+'08aplinkosauga'!F48+'09ž.ū.'!F43+'10verslas'!F28+'11valdym.'!F73</f>
        <v>7561.4</v>
      </c>
      <c r="F23" s="359">
        <f>+'01šviet.'!G106+'02sveikat.'!G66+'03social.'!G103+'04sport.'!G48+'05kultura'!G62+'06turizm_paveld'!G58+'07Infrastr.'!G86+'08aplinkosauga'!G48+'09ž.ū.'!G43+'10verslas'!G28+'11valdym.'!G73</f>
        <v>0</v>
      </c>
      <c r="G23" s="359">
        <f>+'01šviet.'!H106+'02sveikat.'!H66+'03social.'!H103+'04sport.'!H48+'05kultura'!H62+'06turizm_paveld'!H58+'07Infrastr.'!H86+'08aplinkosauga'!H48+'09ž.ū.'!H43+'10verslas'!H28+'11valdym.'!H73</f>
        <v>0</v>
      </c>
    </row>
    <row r="24" spans="2:7" ht="66" customHeight="1" x14ac:dyDescent="0.2">
      <c r="B24" s="1333" t="s">
        <v>895</v>
      </c>
      <c r="C24" s="1334"/>
      <c r="D24" s="360">
        <f>+'01šviet.'!E107+'02sveikat.'!E67+'03social.'!E104+'04sport.'!E49+'05kultura'!E63+'06turizm_paveld'!E59+'07Infrastr.'!E87+'08aplinkosauga'!E49+'09ž.ū.'!E44+'10verslas'!E29+'11valdym.'!E74</f>
        <v>595.90000000000009</v>
      </c>
      <c r="E24" s="890">
        <f>+'01šviet.'!F107+'02sveikat.'!F67+'03social.'!F104+'04sport.'!F49+'05kultura'!F63+'06turizm_paveld'!F59+'07Infrastr.'!F87+'08aplinkosauga'!F49+'09ž.ū.'!F44+'10verslas'!F29+'11valdym.'!F74</f>
        <v>406.59999999999997</v>
      </c>
      <c r="F24" s="360">
        <f>+'01šviet.'!G107+'02sveikat.'!G67+'03social.'!G104+'04sport.'!G49+'05kultura'!G63+'06turizm_paveld'!G59+'07Infrastr.'!G87+'08aplinkosauga'!G49+'09ž.ū.'!G44+'10verslas'!G29+'11valdym.'!G74</f>
        <v>434.4</v>
      </c>
      <c r="G24" s="360">
        <f>+'01šviet.'!H107+'02sveikat.'!H67+'03social.'!H104+'04sport.'!H49+'05kultura'!H63+'06turizm_paveld'!H59+'07Infrastr.'!H87+'08aplinkosauga'!H49+'09ž.ū.'!H44+'10verslas'!H29+'11valdym.'!H74</f>
        <v>594.9</v>
      </c>
    </row>
    <row r="25" spans="2:7" ht="36.75" customHeight="1" x14ac:dyDescent="0.2">
      <c r="B25" s="1335" t="s">
        <v>843</v>
      </c>
      <c r="C25" s="1336"/>
      <c r="D25" s="361">
        <f>+'01šviet.'!E108+'02sveikat.'!E68+'03social.'!E105+'04sport.'!E50+'05kultura'!E64+'06turizm_paveld'!E60+'07Infrastr.'!E88+'08aplinkosauga'!E50+'09ž.ū.'!E45+'10verslas'!E30+'11valdym.'!E75</f>
        <v>120568.49999999999</v>
      </c>
      <c r="E25" s="891">
        <f>+'01šviet.'!F108+'02sveikat.'!F68+'03social.'!F105+'04sport.'!F50+'05kultura'!F64+'06turizm_paveld'!F60+'07Infrastr.'!F88+'08aplinkosauga'!F50+'09ž.ū.'!F45+'10verslas'!F30+'11valdym.'!F75</f>
        <v>120826.99999999997</v>
      </c>
      <c r="F25" s="361">
        <f>+'01šviet.'!G108+'02sveikat.'!G68+'03social.'!G105+'04sport.'!G50+'05kultura'!G64+'06turizm_paveld'!G60+'07Infrastr.'!G88+'08aplinkosauga'!G50+'09ž.ū.'!G45+'10verslas'!G30+'11valdym.'!G75</f>
        <v>127171.19999999997</v>
      </c>
      <c r="G25" s="361">
        <f>+'01šviet.'!H108+'02sveikat.'!H68+'03social.'!H105+'04sport.'!H50+'05kultura'!H64+'06turizm_paveld'!H60+'07Infrastr.'!H88+'08aplinkosauga'!H50+'09ž.ū.'!H45+'10verslas'!H30+'11valdym.'!H75</f>
        <v>132354.79999999999</v>
      </c>
    </row>
    <row r="26" spans="2:7" ht="32.25" customHeight="1" x14ac:dyDescent="0.2">
      <c r="B26" s="1330" t="s">
        <v>896</v>
      </c>
      <c r="C26" s="1331"/>
      <c r="D26" s="359">
        <f>+'01šviet.'!E109+'02sveikat.'!E69+'03social.'!E106+'04sport.'!E51+'05kultura'!E65+'06turizm_paveld'!E61+'07Infrastr.'!E89+'08aplinkosauga'!E51+'09ž.ū.'!E46+'10verslas'!E31+'11valdym.'!E76</f>
        <v>2946.7</v>
      </c>
      <c r="E26" s="894">
        <f>+'01šviet.'!F109+'02sveikat.'!F69+'03social.'!F106+'04sport.'!F51+'05kultura'!F65+'06turizm_paveld'!F61+'07Infrastr.'!F89+'08aplinkosauga'!F51+'09ž.ū.'!F46+'10verslas'!F31+'11valdym.'!F76</f>
        <v>2800</v>
      </c>
      <c r="F26" s="359">
        <f>+'01šviet.'!G109+'02sveikat.'!G69+'03social.'!G106+'04sport.'!G51+'05kultura'!G65+'06turizm_paveld'!G61+'07Infrastr.'!G89+'08aplinkosauga'!G51+'09ž.ū.'!G46+'10verslas'!G31+'11valdym.'!G76</f>
        <v>3568.3</v>
      </c>
      <c r="G26" s="359">
        <f>+'01šviet.'!H109+'02sveikat.'!H69+'03social.'!H106+'04sport.'!H51+'05kultura'!H65+'06turizm_paveld'!H61+'07Infrastr.'!H89+'08aplinkosauga'!H51+'09ž.ū.'!H46+'10verslas'!H31+'11valdym.'!H76</f>
        <v>5746.5</v>
      </c>
    </row>
    <row r="27" spans="2:7" ht="47.25" customHeight="1" x14ac:dyDescent="0.2">
      <c r="B27" s="1330" t="s">
        <v>1147</v>
      </c>
      <c r="C27" s="1331"/>
      <c r="D27" s="359">
        <f>+D15-119634.8</f>
        <v>933.70000000001164</v>
      </c>
      <c r="E27" s="894">
        <f t="shared" ref="E27:G27" si="1">+E15-119634.8</f>
        <v>1192.1999999999825</v>
      </c>
      <c r="F27" s="359">
        <f t="shared" si="1"/>
        <v>7536.3999999999942</v>
      </c>
      <c r="G27" s="359">
        <f t="shared" si="1"/>
        <v>12720.000000000015</v>
      </c>
    </row>
    <row r="28" spans="2:7" ht="15.75" x14ac:dyDescent="0.2">
      <c r="B28" s="1329" t="s">
        <v>1355</v>
      </c>
      <c r="C28" s="1329"/>
      <c r="D28" s="1329"/>
      <c r="E28" s="1329"/>
      <c r="F28" s="1329"/>
      <c r="G28" s="1329"/>
    </row>
    <row r="29" spans="2:7" ht="15.75" x14ac:dyDescent="0.2">
      <c r="D29" s="374"/>
      <c r="E29" s="892"/>
    </row>
  </sheetData>
  <mergeCells count="14">
    <mergeCell ref="B28:G28"/>
    <mergeCell ref="B27:C27"/>
    <mergeCell ref="B2:G2"/>
    <mergeCell ref="B24:C24"/>
    <mergeCell ref="B25:C25"/>
    <mergeCell ref="B26:C26"/>
    <mergeCell ref="B16:C16"/>
    <mergeCell ref="B17:C17"/>
    <mergeCell ref="B18:C18"/>
    <mergeCell ref="B19:C19"/>
    <mergeCell ref="B20:C20"/>
    <mergeCell ref="B21:C21"/>
    <mergeCell ref="B22:C22"/>
    <mergeCell ref="B23:C23"/>
  </mergeCells>
  <pageMargins left="0.78740157480314965" right="0.19685039370078741" top="0.19685039370078741" bottom="0.19685039370078741" header="0" footer="0"/>
  <pageSetup paperSize="9"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94BE3-E9EB-4F31-8B8E-94F77B9FE2D4}">
  <dimension ref="A1"/>
  <sheetViews>
    <sheetView workbookViewId="0">
      <selection activeCell="L21" sqref="L21"/>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N71"/>
  <sheetViews>
    <sheetView zoomScale="85" zoomScaleNormal="85" workbookViewId="0">
      <pane xSplit="10" ySplit="4" topLeftCell="K5" activePane="bottomRight" state="frozen"/>
      <selection activeCell="H12" sqref="H12:H18"/>
      <selection pane="topRight" activeCell="H12" sqref="H12:H18"/>
      <selection pane="bottomLeft" activeCell="H12" sqref="H12:H18"/>
      <selection pane="bottomRight" activeCell="J35" sqref="J35"/>
    </sheetView>
  </sheetViews>
  <sheetFormatPr defaultColWidth="9.140625" defaultRowHeight="30" customHeight="1" x14ac:dyDescent="0.2"/>
  <cols>
    <col min="1" max="1" width="2.42578125" style="13" customWidth="1"/>
    <col min="2" max="2" width="17.28515625" style="13" customWidth="1"/>
    <col min="3" max="3" width="63" style="20" customWidth="1"/>
    <col min="4" max="4" width="8.7109375" style="13" customWidth="1"/>
    <col min="5" max="5" width="12.85546875" style="13" customWidth="1"/>
    <col min="6" max="6" width="13.42578125" style="123" customWidth="1"/>
    <col min="7" max="8" width="12.85546875" style="13" customWidth="1"/>
    <col min="9" max="9" width="12.140625" style="41" customWidth="1"/>
    <col min="10" max="10" width="31.42578125" style="13" customWidth="1"/>
    <col min="11" max="11" width="7.5703125" style="13" customWidth="1"/>
    <col min="12" max="12" width="7.5703125" style="123" customWidth="1"/>
    <col min="13" max="13" width="7.5703125" style="13" customWidth="1"/>
    <col min="14" max="14" width="9.7109375" style="13" customWidth="1"/>
    <col min="15" max="16384" width="9.140625" style="13"/>
  </cols>
  <sheetData>
    <row r="1" spans="2:14" s="159" customFormat="1" ht="21.75" customHeight="1" x14ac:dyDescent="0.2">
      <c r="B1" s="994" t="s">
        <v>1347</v>
      </c>
      <c r="C1" s="994"/>
      <c r="D1" s="994"/>
      <c r="E1" s="994"/>
      <c r="F1" s="994"/>
      <c r="G1" s="994"/>
      <c r="H1" s="994"/>
      <c r="I1" s="994"/>
      <c r="J1" s="994"/>
      <c r="K1" s="994"/>
      <c r="L1" s="994"/>
      <c r="M1" s="994"/>
      <c r="N1" s="994"/>
    </row>
    <row r="2" spans="2:14" ht="18.75" customHeight="1" x14ac:dyDescent="0.2">
      <c r="B2" s="402"/>
      <c r="C2" s="402"/>
      <c r="D2" s="402"/>
      <c r="E2" s="402"/>
      <c r="F2" s="402"/>
      <c r="G2" s="402"/>
      <c r="H2" s="402"/>
      <c r="I2" s="403"/>
      <c r="J2" s="995"/>
      <c r="K2" s="995"/>
      <c r="L2" s="995"/>
      <c r="M2" s="995"/>
      <c r="N2" s="995"/>
    </row>
    <row r="3" spans="2:14" ht="33" customHeight="1" x14ac:dyDescent="0.2">
      <c r="B3" s="955" t="s">
        <v>312</v>
      </c>
      <c r="C3" s="955" t="s">
        <v>450</v>
      </c>
      <c r="D3" s="955"/>
      <c r="E3" s="961" t="s">
        <v>1356</v>
      </c>
      <c r="F3" s="962" t="s">
        <v>1306</v>
      </c>
      <c r="G3" s="954" t="s">
        <v>313</v>
      </c>
      <c r="H3" s="954" t="s">
        <v>314</v>
      </c>
      <c r="I3" s="954" t="s">
        <v>1148</v>
      </c>
      <c r="J3" s="954" t="s">
        <v>42</v>
      </c>
      <c r="K3" s="954"/>
      <c r="L3" s="954"/>
      <c r="M3" s="954"/>
      <c r="N3" s="954"/>
    </row>
    <row r="4" spans="2:14" ht="69" customHeight="1" x14ac:dyDescent="0.2">
      <c r="B4" s="955"/>
      <c r="C4" s="955"/>
      <c r="D4" s="955"/>
      <c r="E4" s="961"/>
      <c r="F4" s="962"/>
      <c r="G4" s="954"/>
      <c r="H4" s="954"/>
      <c r="I4" s="954"/>
      <c r="J4" s="485" t="s">
        <v>43</v>
      </c>
      <c r="K4" s="383" t="s">
        <v>917</v>
      </c>
      <c r="L4" s="496" t="s">
        <v>1346</v>
      </c>
      <c r="M4" s="383" t="s">
        <v>918</v>
      </c>
      <c r="N4" s="383" t="s">
        <v>919</v>
      </c>
    </row>
    <row r="5" spans="2:14" ht="34.5" customHeight="1" x14ac:dyDescent="0.2">
      <c r="B5" s="404" t="s">
        <v>271</v>
      </c>
      <c r="C5" s="996" t="s">
        <v>123</v>
      </c>
      <c r="D5" s="997"/>
      <c r="E5" s="405">
        <f>SUM(E6:E20)</f>
        <v>818.2</v>
      </c>
      <c r="F5" s="405">
        <f>SUM(F6:F20)</f>
        <v>818.2</v>
      </c>
      <c r="G5" s="405">
        <f>SUM(G6:G20)</f>
        <v>888.9</v>
      </c>
      <c r="H5" s="405">
        <f>SUM(H6:H20)</f>
        <v>968.9</v>
      </c>
      <c r="I5" s="406"/>
      <c r="J5" s="407"/>
      <c r="K5" s="407"/>
      <c r="L5" s="407"/>
      <c r="M5" s="407"/>
      <c r="N5" s="407"/>
    </row>
    <row r="6" spans="2:14" ht="43.5" customHeight="1" x14ac:dyDescent="0.2">
      <c r="B6" s="118" t="s">
        <v>270</v>
      </c>
      <c r="C6" s="118" t="s">
        <v>846</v>
      </c>
      <c r="D6" s="118" t="s">
        <v>1</v>
      </c>
      <c r="E6" s="132">
        <v>136.80000000000001</v>
      </c>
      <c r="F6" s="539">
        <v>136.80000000000001</v>
      </c>
      <c r="G6" s="132">
        <v>130</v>
      </c>
      <c r="H6" s="132">
        <v>130</v>
      </c>
      <c r="I6" s="347" t="s">
        <v>1172</v>
      </c>
      <c r="J6" s="118" t="s">
        <v>88</v>
      </c>
      <c r="K6" s="127">
        <v>100</v>
      </c>
      <c r="L6" s="554">
        <v>100</v>
      </c>
      <c r="M6" s="127">
        <v>100</v>
      </c>
      <c r="N6" s="127">
        <v>100</v>
      </c>
    </row>
    <row r="7" spans="2:14" ht="23.25" customHeight="1" x14ac:dyDescent="0.2">
      <c r="B7" s="919" t="s">
        <v>273</v>
      </c>
      <c r="C7" s="919" t="s">
        <v>935</v>
      </c>
      <c r="D7" s="118" t="s">
        <v>1</v>
      </c>
      <c r="E7" s="132">
        <v>112.5</v>
      </c>
      <c r="F7" s="539">
        <v>112.5</v>
      </c>
      <c r="G7" s="132">
        <v>120</v>
      </c>
      <c r="H7" s="132">
        <v>130</v>
      </c>
      <c r="I7" s="939" t="s">
        <v>1213</v>
      </c>
      <c r="J7" s="946" t="s">
        <v>266</v>
      </c>
      <c r="K7" s="976">
        <v>100</v>
      </c>
      <c r="L7" s="982">
        <v>100</v>
      </c>
      <c r="M7" s="946">
        <v>100</v>
      </c>
      <c r="N7" s="946">
        <v>100</v>
      </c>
    </row>
    <row r="8" spans="2:14" ht="34.5" customHeight="1" x14ac:dyDescent="0.2">
      <c r="B8" s="919"/>
      <c r="C8" s="919"/>
      <c r="D8" s="118" t="s">
        <v>6</v>
      </c>
      <c r="E8" s="132">
        <v>14.6</v>
      </c>
      <c r="F8" s="539">
        <v>14.6</v>
      </c>
      <c r="G8" s="132">
        <v>14.6</v>
      </c>
      <c r="H8" s="132">
        <v>14.6</v>
      </c>
      <c r="I8" s="941"/>
      <c r="J8" s="946"/>
      <c r="K8" s="978"/>
      <c r="L8" s="982"/>
      <c r="M8" s="946"/>
      <c r="N8" s="946"/>
    </row>
    <row r="9" spans="2:14" ht="46.5" customHeight="1" x14ac:dyDescent="0.2">
      <c r="B9" s="118" t="s">
        <v>274</v>
      </c>
      <c r="C9" s="118" t="s">
        <v>635</v>
      </c>
      <c r="D9" s="118" t="s">
        <v>5</v>
      </c>
      <c r="E9" s="132">
        <v>534.70000000000005</v>
      </c>
      <c r="F9" s="539">
        <v>534.70000000000005</v>
      </c>
      <c r="G9" s="132">
        <v>534.70000000000005</v>
      </c>
      <c r="H9" s="132">
        <v>534.70000000000005</v>
      </c>
      <c r="I9" s="338" t="s">
        <v>1214</v>
      </c>
      <c r="J9" s="392" t="s">
        <v>997</v>
      </c>
      <c r="K9" s="392"/>
      <c r="L9" s="555"/>
      <c r="M9" s="392"/>
      <c r="N9" s="392"/>
    </row>
    <row r="10" spans="2:14" ht="33.75" customHeight="1" x14ac:dyDescent="0.2">
      <c r="B10" s="118" t="s">
        <v>275</v>
      </c>
      <c r="C10" s="408" t="s">
        <v>272</v>
      </c>
      <c r="D10" s="118" t="s">
        <v>5</v>
      </c>
      <c r="E10" s="132">
        <v>2.2999999999999998</v>
      </c>
      <c r="F10" s="539">
        <v>2.2999999999999998</v>
      </c>
      <c r="G10" s="132">
        <v>2.2999999999999998</v>
      </c>
      <c r="H10" s="132">
        <v>2.2999999999999998</v>
      </c>
      <c r="I10" s="347"/>
      <c r="J10" s="408" t="s">
        <v>91</v>
      </c>
      <c r="K10" s="409">
        <v>60</v>
      </c>
      <c r="L10" s="556">
        <v>60</v>
      </c>
      <c r="M10" s="409">
        <v>60</v>
      </c>
      <c r="N10" s="409">
        <v>60</v>
      </c>
    </row>
    <row r="11" spans="2:14" ht="33.75" customHeight="1" x14ac:dyDescent="0.2">
      <c r="B11" s="920" t="s">
        <v>937</v>
      </c>
      <c r="C11" s="1002" t="s">
        <v>351</v>
      </c>
      <c r="D11" s="118" t="s">
        <v>1</v>
      </c>
      <c r="E11" s="132">
        <v>0</v>
      </c>
      <c r="F11" s="539">
        <v>0</v>
      </c>
      <c r="G11" s="132">
        <v>10</v>
      </c>
      <c r="H11" s="132">
        <v>20</v>
      </c>
      <c r="I11" s="338" t="s">
        <v>1172</v>
      </c>
      <c r="J11" s="935" t="s">
        <v>1006</v>
      </c>
      <c r="K11" s="935"/>
      <c r="L11" s="983"/>
      <c r="M11" s="980" t="s">
        <v>1004</v>
      </c>
      <c r="N11" s="980" t="s">
        <v>1004</v>
      </c>
    </row>
    <row r="12" spans="2:14" ht="42" customHeight="1" x14ac:dyDescent="0.2">
      <c r="B12" s="930"/>
      <c r="C12" s="1003"/>
      <c r="D12" s="118" t="s">
        <v>2</v>
      </c>
      <c r="E12" s="132">
        <v>0</v>
      </c>
      <c r="F12" s="539">
        <v>0</v>
      </c>
      <c r="G12" s="132">
        <v>60</v>
      </c>
      <c r="H12" s="132">
        <v>120</v>
      </c>
      <c r="I12" s="340"/>
      <c r="J12" s="936"/>
      <c r="K12" s="936"/>
      <c r="L12" s="984"/>
      <c r="M12" s="981"/>
      <c r="N12" s="981"/>
    </row>
    <row r="13" spans="2:14" ht="29.25" customHeight="1" x14ac:dyDescent="0.2">
      <c r="B13" s="920" t="s">
        <v>936</v>
      </c>
      <c r="C13" s="935" t="s">
        <v>411</v>
      </c>
      <c r="D13" s="118" t="s">
        <v>1</v>
      </c>
      <c r="E13" s="132">
        <v>0.8</v>
      </c>
      <c r="F13" s="539">
        <v>0.8</v>
      </c>
      <c r="G13" s="132">
        <v>0.8</v>
      </c>
      <c r="H13" s="132">
        <v>0.8</v>
      </c>
      <c r="I13" s="338" t="s">
        <v>1174</v>
      </c>
      <c r="J13" s="935" t="s">
        <v>1005</v>
      </c>
      <c r="K13" s="398"/>
      <c r="L13" s="557"/>
      <c r="M13" s="398"/>
      <c r="N13" s="980" t="s">
        <v>1007</v>
      </c>
    </row>
    <row r="14" spans="2:14" ht="39.75" customHeight="1" x14ac:dyDescent="0.2">
      <c r="B14" s="930"/>
      <c r="C14" s="936"/>
      <c r="D14" s="118" t="s">
        <v>5</v>
      </c>
      <c r="E14" s="132">
        <v>16.5</v>
      </c>
      <c r="F14" s="539">
        <v>16.5</v>
      </c>
      <c r="G14" s="132">
        <v>16.5</v>
      </c>
      <c r="H14" s="132">
        <v>16.5</v>
      </c>
      <c r="I14" s="340"/>
      <c r="J14" s="936"/>
      <c r="K14" s="398"/>
      <c r="L14" s="557"/>
      <c r="M14" s="398"/>
      <c r="N14" s="981"/>
    </row>
    <row r="15" spans="2:14" s="162" customFormat="1" ht="24.75" hidden="1" customHeight="1" x14ac:dyDescent="0.2">
      <c r="B15" s="937"/>
      <c r="C15" s="937"/>
      <c r="D15" s="118"/>
      <c r="E15" s="132"/>
      <c r="F15" s="132"/>
      <c r="G15" s="132"/>
      <c r="H15" s="132"/>
      <c r="I15" s="338"/>
      <c r="J15" s="976"/>
      <c r="K15" s="976"/>
      <c r="L15" s="976"/>
      <c r="M15" s="976"/>
      <c r="N15" s="976"/>
    </row>
    <row r="16" spans="2:14" s="162" customFormat="1" ht="21" hidden="1" customHeight="1" x14ac:dyDescent="0.2">
      <c r="B16" s="938"/>
      <c r="C16" s="938"/>
      <c r="D16" s="118"/>
      <c r="E16" s="132"/>
      <c r="F16" s="132"/>
      <c r="G16" s="132"/>
      <c r="H16" s="132"/>
      <c r="I16" s="339"/>
      <c r="J16" s="977"/>
      <c r="K16" s="976"/>
      <c r="L16" s="977"/>
      <c r="M16" s="977"/>
      <c r="N16" s="977"/>
    </row>
    <row r="17" spans="2:14" s="162" customFormat="1" ht="21" hidden="1" customHeight="1" x14ac:dyDescent="0.2">
      <c r="B17" s="979"/>
      <c r="C17" s="979"/>
      <c r="D17" s="118"/>
      <c r="E17" s="132"/>
      <c r="F17" s="132"/>
      <c r="G17" s="132"/>
      <c r="H17" s="132"/>
      <c r="I17" s="340"/>
      <c r="J17" s="978"/>
      <c r="K17" s="976"/>
      <c r="L17" s="978"/>
      <c r="M17" s="978"/>
      <c r="N17" s="978"/>
    </row>
    <row r="18" spans="2:14" s="162" customFormat="1" ht="27.75" hidden="1" customHeight="1" x14ac:dyDescent="0.2">
      <c r="B18" s="937"/>
      <c r="C18" s="937"/>
      <c r="D18" s="118"/>
      <c r="E18" s="132"/>
      <c r="F18" s="132"/>
      <c r="G18" s="132"/>
      <c r="H18" s="132"/>
      <c r="I18" s="338"/>
      <c r="J18" s="976"/>
      <c r="K18" s="937"/>
      <c r="L18" s="937"/>
      <c r="M18" s="937"/>
      <c r="N18" s="937"/>
    </row>
    <row r="19" spans="2:14" s="162" customFormat="1" ht="27" hidden="1" customHeight="1" x14ac:dyDescent="0.2">
      <c r="B19" s="938"/>
      <c r="C19" s="938"/>
      <c r="D19" s="118"/>
      <c r="E19" s="132"/>
      <c r="F19" s="132"/>
      <c r="G19" s="132"/>
      <c r="H19" s="132"/>
      <c r="I19" s="339"/>
      <c r="J19" s="977"/>
      <c r="K19" s="938"/>
      <c r="L19" s="938"/>
      <c r="M19" s="938"/>
      <c r="N19" s="938"/>
    </row>
    <row r="20" spans="2:14" s="162" customFormat="1" ht="22.5" hidden="1" customHeight="1" x14ac:dyDescent="0.2">
      <c r="B20" s="979"/>
      <c r="C20" s="979"/>
      <c r="D20" s="118"/>
      <c r="E20" s="132"/>
      <c r="F20" s="132"/>
      <c r="G20" s="132"/>
      <c r="H20" s="132"/>
      <c r="I20" s="340"/>
      <c r="J20" s="978"/>
      <c r="K20" s="979"/>
      <c r="L20" s="979"/>
      <c r="M20" s="979"/>
      <c r="N20" s="979"/>
    </row>
    <row r="21" spans="2:14" ht="32.25" customHeight="1" x14ac:dyDescent="0.2">
      <c r="B21" s="407" t="s">
        <v>276</v>
      </c>
      <c r="C21" s="992" t="s">
        <v>146</v>
      </c>
      <c r="D21" s="993"/>
      <c r="E21" s="204">
        <f>SUM(E22:E38)</f>
        <v>387.1</v>
      </c>
      <c r="F21" s="204">
        <f t="shared" ref="F21:H21" si="0">SUM(F22:F38)</f>
        <v>406.90000000000003</v>
      </c>
      <c r="G21" s="204">
        <f t="shared" si="0"/>
        <v>333.9</v>
      </c>
      <c r="H21" s="204">
        <f t="shared" si="0"/>
        <v>320.3</v>
      </c>
      <c r="I21" s="372"/>
      <c r="J21" s="407"/>
      <c r="K21" s="407"/>
      <c r="L21" s="407"/>
      <c r="M21" s="407"/>
      <c r="N21" s="407"/>
    </row>
    <row r="22" spans="2:14" ht="43.5" customHeight="1" x14ac:dyDescent="0.2">
      <c r="B22" s="140" t="s">
        <v>277</v>
      </c>
      <c r="C22" s="118" t="s">
        <v>278</v>
      </c>
      <c r="D22" s="118" t="s">
        <v>1</v>
      </c>
      <c r="E22" s="132">
        <v>10</v>
      </c>
      <c r="F22" s="539">
        <v>10</v>
      </c>
      <c r="G22" s="132">
        <v>40</v>
      </c>
      <c r="H22" s="132">
        <v>40</v>
      </c>
      <c r="I22" s="347" t="s">
        <v>1171</v>
      </c>
      <c r="J22" s="127" t="s">
        <v>230</v>
      </c>
      <c r="K22" s="392">
        <v>4</v>
      </c>
      <c r="L22" s="555">
        <v>4</v>
      </c>
      <c r="M22" s="392">
        <v>4</v>
      </c>
      <c r="N22" s="392">
        <v>4</v>
      </c>
    </row>
    <row r="23" spans="2:14" ht="45" customHeight="1" x14ac:dyDescent="0.2">
      <c r="B23" s="140" t="s">
        <v>284</v>
      </c>
      <c r="C23" s="118" t="s">
        <v>279</v>
      </c>
      <c r="D23" s="118" t="s">
        <v>1</v>
      </c>
      <c r="E23" s="132">
        <v>10</v>
      </c>
      <c r="F23" s="539">
        <v>10</v>
      </c>
      <c r="G23" s="132">
        <v>10</v>
      </c>
      <c r="H23" s="132">
        <v>10</v>
      </c>
      <c r="I23" s="347" t="s">
        <v>1171</v>
      </c>
      <c r="J23" s="127" t="s">
        <v>912</v>
      </c>
      <c r="K23" s="392">
        <v>13</v>
      </c>
      <c r="L23" s="555">
        <v>13</v>
      </c>
      <c r="M23" s="392">
        <v>13</v>
      </c>
      <c r="N23" s="392">
        <v>13</v>
      </c>
    </row>
    <row r="24" spans="2:14" ht="42" customHeight="1" x14ac:dyDescent="0.2">
      <c r="B24" s="140" t="s">
        <v>285</v>
      </c>
      <c r="C24" s="118" t="s">
        <v>1139</v>
      </c>
      <c r="D24" s="118" t="s">
        <v>1</v>
      </c>
      <c r="E24" s="132">
        <v>3</v>
      </c>
      <c r="F24" s="539">
        <v>3</v>
      </c>
      <c r="G24" s="132">
        <v>3</v>
      </c>
      <c r="H24" s="132">
        <v>3</v>
      </c>
      <c r="I24" s="347" t="s">
        <v>1179</v>
      </c>
      <c r="J24" s="127" t="s">
        <v>910</v>
      </c>
      <c r="K24" s="411" t="s">
        <v>1009</v>
      </c>
      <c r="L24" s="558" t="s">
        <v>1009</v>
      </c>
      <c r="M24" s="411" t="s">
        <v>1009</v>
      </c>
      <c r="N24" s="411" t="s">
        <v>1009</v>
      </c>
    </row>
    <row r="25" spans="2:14" ht="39.75" customHeight="1" x14ac:dyDescent="0.2">
      <c r="B25" s="140" t="s">
        <v>286</v>
      </c>
      <c r="C25" s="127" t="s">
        <v>1140</v>
      </c>
      <c r="D25" s="130" t="s">
        <v>1</v>
      </c>
      <c r="E25" s="412">
        <v>7.8</v>
      </c>
      <c r="F25" s="553">
        <v>7.8</v>
      </c>
      <c r="G25" s="412">
        <v>9</v>
      </c>
      <c r="H25" s="412">
        <v>9</v>
      </c>
      <c r="I25" s="347" t="s">
        <v>1180</v>
      </c>
      <c r="J25" s="148" t="s">
        <v>136</v>
      </c>
      <c r="K25" s="411" t="s">
        <v>1008</v>
      </c>
      <c r="L25" s="558" t="s">
        <v>1008</v>
      </c>
      <c r="M25" s="411" t="s">
        <v>1008</v>
      </c>
      <c r="N25" s="411" t="s">
        <v>1008</v>
      </c>
    </row>
    <row r="26" spans="2:14" ht="50.25" customHeight="1" x14ac:dyDescent="0.2">
      <c r="B26" s="118" t="s">
        <v>287</v>
      </c>
      <c r="C26" s="118" t="s">
        <v>1300</v>
      </c>
      <c r="D26" s="118" t="s">
        <v>1</v>
      </c>
      <c r="E26" s="132">
        <v>80.400000000000006</v>
      </c>
      <c r="F26" s="539">
        <v>80.400000000000006</v>
      </c>
      <c r="G26" s="132">
        <v>105.8</v>
      </c>
      <c r="H26" s="132">
        <v>105.8</v>
      </c>
      <c r="I26" s="347" t="s">
        <v>1180</v>
      </c>
      <c r="J26" s="127" t="s">
        <v>90</v>
      </c>
      <c r="K26" s="127">
        <v>2</v>
      </c>
      <c r="L26" s="554">
        <v>2</v>
      </c>
      <c r="M26" s="127">
        <v>2</v>
      </c>
      <c r="N26" s="127">
        <v>2</v>
      </c>
    </row>
    <row r="27" spans="2:14" ht="45" customHeight="1" x14ac:dyDescent="0.2">
      <c r="B27" s="118" t="s">
        <v>288</v>
      </c>
      <c r="C27" s="127" t="s">
        <v>1141</v>
      </c>
      <c r="D27" s="118" t="s">
        <v>1</v>
      </c>
      <c r="E27" s="132">
        <v>3</v>
      </c>
      <c r="F27" s="539">
        <v>3</v>
      </c>
      <c r="G27" s="132">
        <v>0</v>
      </c>
      <c r="H27" s="132">
        <v>0</v>
      </c>
      <c r="I27" s="347" t="s">
        <v>1212</v>
      </c>
      <c r="J27" s="127" t="s">
        <v>1010</v>
      </c>
      <c r="K27" s="389" t="s">
        <v>1029</v>
      </c>
      <c r="L27" s="559" t="s">
        <v>1029</v>
      </c>
      <c r="M27" s="389"/>
      <c r="N27" s="127"/>
    </row>
    <row r="28" spans="2:14" ht="35.25" customHeight="1" x14ac:dyDescent="0.2">
      <c r="B28" s="118" t="s">
        <v>289</v>
      </c>
      <c r="C28" s="381" t="s">
        <v>1142</v>
      </c>
      <c r="D28" s="118" t="s">
        <v>1</v>
      </c>
      <c r="E28" s="132">
        <v>21</v>
      </c>
      <c r="F28" s="539">
        <v>21</v>
      </c>
      <c r="G28" s="132">
        <v>10.5</v>
      </c>
      <c r="H28" s="132">
        <v>0</v>
      </c>
      <c r="I28" s="347" t="s">
        <v>1212</v>
      </c>
      <c r="J28" s="127" t="s">
        <v>908</v>
      </c>
      <c r="K28" s="389" t="s">
        <v>185</v>
      </c>
      <c r="L28" s="559" t="s">
        <v>185</v>
      </c>
      <c r="M28" s="389" t="s">
        <v>185</v>
      </c>
      <c r="N28" s="127"/>
    </row>
    <row r="29" spans="2:14" ht="36" customHeight="1" x14ac:dyDescent="0.2">
      <c r="B29" s="118" t="s">
        <v>290</v>
      </c>
      <c r="C29" s="397" t="s">
        <v>1143</v>
      </c>
      <c r="D29" s="118" t="s">
        <v>1</v>
      </c>
      <c r="E29" s="132">
        <v>19.100000000000001</v>
      </c>
      <c r="F29" s="539">
        <v>19.100000000000001</v>
      </c>
      <c r="G29" s="132">
        <v>3.1</v>
      </c>
      <c r="H29" s="132">
        <v>0</v>
      </c>
      <c r="I29" s="347" t="s">
        <v>1211</v>
      </c>
      <c r="J29" s="392" t="s">
        <v>907</v>
      </c>
      <c r="K29" s="390" t="s">
        <v>1030</v>
      </c>
      <c r="L29" s="558" t="s">
        <v>1030</v>
      </c>
      <c r="M29" s="390" t="s">
        <v>1030</v>
      </c>
      <c r="N29" s="392"/>
    </row>
    <row r="30" spans="2:14" ht="52.5" customHeight="1" x14ac:dyDescent="0.2">
      <c r="B30" s="118" t="s">
        <v>291</v>
      </c>
      <c r="C30" s="118" t="s">
        <v>1144</v>
      </c>
      <c r="D30" s="118" t="s">
        <v>1</v>
      </c>
      <c r="E30" s="132">
        <v>25.3</v>
      </c>
      <c r="F30" s="539">
        <v>25.3</v>
      </c>
      <c r="G30" s="132">
        <v>25.3</v>
      </c>
      <c r="H30" s="132">
        <v>25.3</v>
      </c>
      <c r="I30" s="347" t="s">
        <v>1181</v>
      </c>
      <c r="J30" s="127" t="s">
        <v>265</v>
      </c>
      <c r="K30" s="389" t="s">
        <v>1031</v>
      </c>
      <c r="L30" s="559" t="s">
        <v>1031</v>
      </c>
      <c r="M30" s="389" t="s">
        <v>1031</v>
      </c>
      <c r="N30" s="389" t="s">
        <v>1031</v>
      </c>
    </row>
    <row r="31" spans="2:14" ht="43.5" customHeight="1" x14ac:dyDescent="0.2">
      <c r="B31" s="118" t="s">
        <v>292</v>
      </c>
      <c r="C31" s="118" t="s">
        <v>1145</v>
      </c>
      <c r="D31" s="118" t="s">
        <v>1</v>
      </c>
      <c r="E31" s="132">
        <v>28.3</v>
      </c>
      <c r="F31" s="539">
        <v>28.3</v>
      </c>
      <c r="G31" s="132">
        <v>28.3</v>
      </c>
      <c r="H31" s="132">
        <v>28.3</v>
      </c>
      <c r="I31" s="347" t="s">
        <v>1181</v>
      </c>
      <c r="J31" s="127" t="s">
        <v>260</v>
      </c>
      <c r="K31" s="389" t="s">
        <v>1032</v>
      </c>
      <c r="L31" s="559" t="s">
        <v>1032</v>
      </c>
      <c r="M31" s="389" t="s">
        <v>1032</v>
      </c>
      <c r="N31" s="389" t="s">
        <v>1032</v>
      </c>
    </row>
    <row r="32" spans="2:14" ht="44.25" customHeight="1" x14ac:dyDescent="0.2">
      <c r="B32" s="118" t="s">
        <v>293</v>
      </c>
      <c r="C32" s="410" t="s">
        <v>1136</v>
      </c>
      <c r="D32" s="118" t="s">
        <v>1</v>
      </c>
      <c r="E32" s="408">
        <v>52.1</v>
      </c>
      <c r="F32" s="553">
        <v>52.1</v>
      </c>
      <c r="G32" s="408">
        <v>52.1</v>
      </c>
      <c r="H32" s="408">
        <v>52.1</v>
      </c>
      <c r="I32" s="347" t="s">
        <v>1181</v>
      </c>
      <c r="J32" s="127" t="s">
        <v>909</v>
      </c>
      <c r="K32" s="389" t="s">
        <v>1033</v>
      </c>
      <c r="L32" s="559" t="s">
        <v>1033</v>
      </c>
      <c r="M32" s="389" t="s">
        <v>1033</v>
      </c>
      <c r="N32" s="389" t="s">
        <v>1033</v>
      </c>
    </row>
    <row r="33" spans="2:14" ht="40.5" customHeight="1" x14ac:dyDescent="0.2">
      <c r="B33" s="118" t="s">
        <v>294</v>
      </c>
      <c r="C33" s="130" t="s">
        <v>280</v>
      </c>
      <c r="D33" s="130" t="s">
        <v>1</v>
      </c>
      <c r="E33" s="412">
        <v>31.4</v>
      </c>
      <c r="F33" s="553">
        <v>31.4</v>
      </c>
      <c r="G33" s="412">
        <v>31.4</v>
      </c>
      <c r="H33" s="412">
        <v>31.4</v>
      </c>
      <c r="I33" s="347" t="s">
        <v>1181</v>
      </c>
      <c r="J33" s="130" t="s">
        <v>1034</v>
      </c>
      <c r="K33" s="413" t="s">
        <v>1035</v>
      </c>
      <c r="L33" s="560" t="s">
        <v>1035</v>
      </c>
      <c r="M33" s="413" t="s">
        <v>1035</v>
      </c>
      <c r="N33" s="413" t="s">
        <v>1035</v>
      </c>
    </row>
    <row r="34" spans="2:14" ht="40.5" customHeight="1" x14ac:dyDescent="0.2">
      <c r="B34" s="118" t="s">
        <v>295</v>
      </c>
      <c r="C34" s="140" t="s">
        <v>1137</v>
      </c>
      <c r="D34" s="127" t="s">
        <v>1</v>
      </c>
      <c r="E34" s="408">
        <v>23.6</v>
      </c>
      <c r="F34" s="553">
        <v>23.6</v>
      </c>
      <c r="G34" s="408">
        <v>15.4</v>
      </c>
      <c r="H34" s="408">
        <v>15.4</v>
      </c>
      <c r="I34" s="347" t="s">
        <v>1181</v>
      </c>
      <c r="J34" s="369" t="s">
        <v>1039</v>
      </c>
      <c r="K34" s="390" t="s">
        <v>1040</v>
      </c>
      <c r="L34" s="558" t="s">
        <v>1040</v>
      </c>
      <c r="M34" s="390" t="s">
        <v>1040</v>
      </c>
      <c r="N34" s="390" t="s">
        <v>1040</v>
      </c>
    </row>
    <row r="35" spans="2:14" ht="40.5" customHeight="1" x14ac:dyDescent="0.2">
      <c r="B35" s="118" t="s">
        <v>296</v>
      </c>
      <c r="C35" s="140" t="s">
        <v>1138</v>
      </c>
      <c r="D35" s="127" t="s">
        <v>1</v>
      </c>
      <c r="E35" s="408">
        <v>57</v>
      </c>
      <c r="F35" s="553">
        <v>57</v>
      </c>
      <c r="G35" s="408">
        <v>0</v>
      </c>
      <c r="H35" s="408">
        <v>0</v>
      </c>
      <c r="I35" s="347" t="s">
        <v>1181</v>
      </c>
      <c r="J35" s="393" t="s">
        <v>1367</v>
      </c>
      <c r="K35" s="390" t="s">
        <v>1041</v>
      </c>
      <c r="L35" s="558" t="s">
        <v>1041</v>
      </c>
      <c r="M35" s="390" t="s">
        <v>1041</v>
      </c>
      <c r="N35" s="390" t="s">
        <v>1041</v>
      </c>
    </row>
    <row r="36" spans="2:14" ht="45" customHeight="1" x14ac:dyDescent="0.2">
      <c r="B36" s="118" t="s">
        <v>297</v>
      </c>
      <c r="C36" s="130" t="s">
        <v>282</v>
      </c>
      <c r="D36" s="127" t="s">
        <v>1</v>
      </c>
      <c r="E36" s="408">
        <v>15.1</v>
      </c>
      <c r="F36" s="553">
        <v>15.1</v>
      </c>
      <c r="G36" s="408">
        <v>0</v>
      </c>
      <c r="H36" s="408">
        <v>0</v>
      </c>
      <c r="I36" s="373"/>
      <c r="J36" s="127" t="s">
        <v>231</v>
      </c>
      <c r="K36" s="392">
        <v>15</v>
      </c>
      <c r="L36" s="555">
        <v>15</v>
      </c>
      <c r="M36" s="392"/>
      <c r="N36" s="148"/>
    </row>
    <row r="37" spans="2:14" ht="22.5" customHeight="1" x14ac:dyDescent="0.2">
      <c r="B37" s="920" t="s">
        <v>1064</v>
      </c>
      <c r="C37" s="1002" t="s">
        <v>281</v>
      </c>
      <c r="D37" s="127" t="s">
        <v>2</v>
      </c>
      <c r="E37" s="408">
        <v>0</v>
      </c>
      <c r="F37" s="553">
        <v>16.3</v>
      </c>
      <c r="G37" s="408">
        <v>0</v>
      </c>
      <c r="H37" s="408">
        <v>0</v>
      </c>
      <c r="I37" s="373" t="s">
        <v>1178</v>
      </c>
      <c r="J37" s="935" t="s">
        <v>1011</v>
      </c>
      <c r="K37" s="912"/>
      <c r="L37" s="985">
        <v>1</v>
      </c>
      <c r="M37" s="912"/>
      <c r="N37" s="1000"/>
    </row>
    <row r="38" spans="2:14" s="152" customFormat="1" ht="21.75" customHeight="1" x14ac:dyDescent="0.2">
      <c r="B38" s="930"/>
      <c r="C38" s="1003"/>
      <c r="D38" s="118" t="s">
        <v>5</v>
      </c>
      <c r="E38" s="408">
        <v>0</v>
      </c>
      <c r="F38" s="553">
        <v>3.5</v>
      </c>
      <c r="G38" s="408">
        <v>0</v>
      </c>
      <c r="H38" s="408">
        <v>0</v>
      </c>
      <c r="I38" s="373"/>
      <c r="J38" s="936"/>
      <c r="K38" s="914"/>
      <c r="L38" s="986"/>
      <c r="M38" s="914"/>
      <c r="N38" s="1001"/>
    </row>
    <row r="39" spans="2:14" s="25" customFormat="1" ht="32.25" customHeight="1" x14ac:dyDescent="0.2">
      <c r="B39" s="407" t="s">
        <v>299</v>
      </c>
      <c r="C39" s="991" t="s">
        <v>298</v>
      </c>
      <c r="D39" s="991"/>
      <c r="E39" s="414">
        <f>SUM(E40:E42)</f>
        <v>186</v>
      </c>
      <c r="F39" s="414">
        <f>SUM(F40:F42)</f>
        <v>186</v>
      </c>
      <c r="G39" s="414">
        <f>SUM(G40:G42)</f>
        <v>258</v>
      </c>
      <c r="H39" s="414">
        <f>SUM(H40:H42)</f>
        <v>258</v>
      </c>
      <c r="I39" s="415"/>
      <c r="J39" s="312"/>
      <c r="K39" s="416"/>
      <c r="L39" s="416"/>
      <c r="M39" s="416"/>
      <c r="N39" s="416"/>
    </row>
    <row r="40" spans="2:14" ht="34.5" customHeight="1" x14ac:dyDescent="0.2">
      <c r="B40" s="130" t="s">
        <v>300</v>
      </c>
      <c r="C40" s="118" t="s">
        <v>419</v>
      </c>
      <c r="D40" s="118" t="s">
        <v>1</v>
      </c>
      <c r="E40" s="408">
        <v>98</v>
      </c>
      <c r="F40" s="553">
        <v>98</v>
      </c>
      <c r="G40" s="408">
        <v>135</v>
      </c>
      <c r="H40" s="408">
        <v>135</v>
      </c>
      <c r="I40" s="373" t="s">
        <v>1177</v>
      </c>
      <c r="J40" s="127" t="s">
        <v>911</v>
      </c>
      <c r="K40" s="395" t="s">
        <v>264</v>
      </c>
      <c r="L40" s="563" t="s">
        <v>264</v>
      </c>
      <c r="M40" s="391" t="s">
        <v>269</v>
      </c>
      <c r="N40" s="391" t="s">
        <v>269</v>
      </c>
    </row>
    <row r="41" spans="2:14" ht="34.5" customHeight="1" x14ac:dyDescent="0.2">
      <c r="B41" s="118" t="s">
        <v>302</v>
      </c>
      <c r="C41" s="118" t="s">
        <v>301</v>
      </c>
      <c r="D41" s="118" t="s">
        <v>1</v>
      </c>
      <c r="E41" s="408">
        <v>85</v>
      </c>
      <c r="F41" s="553">
        <v>85</v>
      </c>
      <c r="G41" s="408">
        <v>120</v>
      </c>
      <c r="H41" s="408">
        <v>120</v>
      </c>
      <c r="I41" s="373" t="s">
        <v>1177</v>
      </c>
      <c r="J41" s="129" t="s">
        <v>911</v>
      </c>
      <c r="K41" s="395" t="s">
        <v>264</v>
      </c>
      <c r="L41" s="563" t="s">
        <v>264</v>
      </c>
      <c r="M41" s="395" t="s">
        <v>264</v>
      </c>
      <c r="N41" s="395" t="s">
        <v>264</v>
      </c>
    </row>
    <row r="42" spans="2:14" ht="34.5" customHeight="1" x14ac:dyDescent="0.2">
      <c r="B42" s="118" t="s">
        <v>303</v>
      </c>
      <c r="C42" s="118" t="s">
        <v>315</v>
      </c>
      <c r="D42" s="118" t="s">
        <v>1</v>
      </c>
      <c r="E42" s="132">
        <v>3</v>
      </c>
      <c r="F42" s="539">
        <v>3</v>
      </c>
      <c r="G42" s="132">
        <v>3</v>
      </c>
      <c r="H42" s="132">
        <v>3</v>
      </c>
      <c r="I42" s="347"/>
      <c r="J42" s="127" t="s">
        <v>16</v>
      </c>
      <c r="K42" s="127">
        <v>1</v>
      </c>
      <c r="L42" s="554">
        <v>1</v>
      </c>
      <c r="M42" s="127">
        <v>1</v>
      </c>
      <c r="N42" s="127">
        <v>1</v>
      </c>
    </row>
    <row r="43" spans="2:14" ht="31.5" customHeight="1" x14ac:dyDescent="0.2">
      <c r="B43" s="407" t="s">
        <v>304</v>
      </c>
      <c r="C43" s="992" t="s">
        <v>305</v>
      </c>
      <c r="D43" s="993"/>
      <c r="E43" s="204">
        <f>SUM(E44:E55)</f>
        <v>197.7</v>
      </c>
      <c r="F43" s="204">
        <f>SUM(F44:F55)</f>
        <v>197.7</v>
      </c>
      <c r="G43" s="204">
        <f>SUM(G44:G55)</f>
        <v>779.4</v>
      </c>
      <c r="H43" s="204">
        <f>SUM(H44:H55)</f>
        <v>1646.1</v>
      </c>
      <c r="I43" s="372"/>
      <c r="J43" s="407"/>
      <c r="K43" s="407"/>
      <c r="L43" s="407"/>
      <c r="M43" s="407"/>
      <c r="N43" s="407"/>
    </row>
    <row r="44" spans="2:14" ht="45" customHeight="1" x14ac:dyDescent="0.2">
      <c r="B44" s="141" t="s">
        <v>306</v>
      </c>
      <c r="C44" s="368" t="s">
        <v>903</v>
      </c>
      <c r="D44" s="118" t="s">
        <v>1</v>
      </c>
      <c r="E44" s="132">
        <v>35</v>
      </c>
      <c r="F44" s="539">
        <v>35</v>
      </c>
      <c r="G44" s="132">
        <v>82.8</v>
      </c>
      <c r="H44" s="132">
        <v>0</v>
      </c>
      <c r="I44" s="347" t="s">
        <v>1175</v>
      </c>
      <c r="J44" s="127" t="s">
        <v>906</v>
      </c>
      <c r="K44" s="127">
        <v>100</v>
      </c>
      <c r="L44" s="554">
        <v>100</v>
      </c>
      <c r="M44" s="127">
        <v>100</v>
      </c>
      <c r="N44" s="127"/>
    </row>
    <row r="45" spans="2:14" ht="45" customHeight="1" x14ac:dyDescent="0.2">
      <c r="B45" s="118" t="s">
        <v>307</v>
      </c>
      <c r="C45" s="118" t="s">
        <v>902</v>
      </c>
      <c r="D45" s="118" t="s">
        <v>1</v>
      </c>
      <c r="E45" s="132">
        <v>23</v>
      </c>
      <c r="F45" s="539">
        <v>23</v>
      </c>
      <c r="G45" s="132">
        <v>45.5</v>
      </c>
      <c r="H45" s="132">
        <v>0</v>
      </c>
      <c r="I45" s="347" t="s">
        <v>1175</v>
      </c>
      <c r="J45" s="127" t="s">
        <v>1015</v>
      </c>
      <c r="K45" s="127">
        <v>1</v>
      </c>
      <c r="L45" s="554">
        <v>1</v>
      </c>
      <c r="M45" s="127">
        <v>1</v>
      </c>
      <c r="N45" s="127"/>
    </row>
    <row r="46" spans="2:14" ht="36" customHeight="1" x14ac:dyDescent="0.2">
      <c r="B46" s="118" t="s">
        <v>308</v>
      </c>
      <c r="C46" s="410" t="s">
        <v>311</v>
      </c>
      <c r="D46" s="118" t="s">
        <v>1</v>
      </c>
      <c r="E46" s="132">
        <v>62</v>
      </c>
      <c r="F46" s="539">
        <v>62</v>
      </c>
      <c r="G46" s="132">
        <v>0</v>
      </c>
      <c r="H46" s="132">
        <v>0</v>
      </c>
      <c r="I46" s="340" t="s">
        <v>1173</v>
      </c>
      <c r="J46" s="393" t="s">
        <v>1013</v>
      </c>
      <c r="K46" s="393">
        <v>100</v>
      </c>
      <c r="L46" s="564">
        <v>100</v>
      </c>
      <c r="M46" s="393"/>
      <c r="N46" s="393"/>
    </row>
    <row r="47" spans="2:14" ht="45" customHeight="1" x14ac:dyDescent="0.2">
      <c r="B47" s="118" t="s">
        <v>309</v>
      </c>
      <c r="C47" s="410" t="s">
        <v>904</v>
      </c>
      <c r="D47" s="118" t="s">
        <v>1</v>
      </c>
      <c r="E47" s="132">
        <v>40</v>
      </c>
      <c r="F47" s="539">
        <v>40</v>
      </c>
      <c r="G47" s="132">
        <v>50.7</v>
      </c>
      <c r="H47" s="132">
        <v>50.7</v>
      </c>
      <c r="I47" s="340" t="s">
        <v>1176</v>
      </c>
      <c r="J47" s="393" t="s">
        <v>159</v>
      </c>
      <c r="K47" s="393">
        <v>31</v>
      </c>
      <c r="L47" s="564">
        <v>31</v>
      </c>
      <c r="M47" s="393">
        <v>39</v>
      </c>
      <c r="N47" s="393">
        <v>39</v>
      </c>
    </row>
    <row r="48" spans="2:14" ht="45" customHeight="1" x14ac:dyDescent="0.2">
      <c r="B48" s="118" t="s">
        <v>310</v>
      </c>
      <c r="C48" s="410" t="s">
        <v>905</v>
      </c>
      <c r="D48" s="118" t="s">
        <v>1</v>
      </c>
      <c r="E48" s="132">
        <v>37.700000000000003</v>
      </c>
      <c r="F48" s="539">
        <v>37.700000000000003</v>
      </c>
      <c r="G48" s="132">
        <v>36.4</v>
      </c>
      <c r="H48" s="132">
        <v>36.4</v>
      </c>
      <c r="I48" s="340" t="s">
        <v>1176</v>
      </c>
      <c r="J48" s="393" t="s">
        <v>159</v>
      </c>
      <c r="K48" s="393">
        <v>29</v>
      </c>
      <c r="L48" s="564">
        <v>29</v>
      </c>
      <c r="M48" s="393">
        <v>28</v>
      </c>
      <c r="N48" s="393">
        <v>28</v>
      </c>
    </row>
    <row r="49" spans="1:14" s="20" customFormat="1" ht="65.25" customHeight="1" x14ac:dyDescent="0.2">
      <c r="B49" s="118" t="s">
        <v>349</v>
      </c>
      <c r="C49" s="118" t="s">
        <v>283</v>
      </c>
      <c r="D49" s="118" t="s">
        <v>2</v>
      </c>
      <c r="E49" s="102">
        <v>0</v>
      </c>
      <c r="F49" s="540">
        <v>0</v>
      </c>
      <c r="G49" s="102">
        <v>150</v>
      </c>
      <c r="H49" s="102">
        <v>400</v>
      </c>
      <c r="I49" s="347" t="s">
        <v>1175</v>
      </c>
      <c r="J49" s="118" t="s">
        <v>1038</v>
      </c>
      <c r="K49" s="100"/>
      <c r="L49" s="565"/>
      <c r="M49" s="100"/>
      <c r="N49" s="417" t="s">
        <v>1004</v>
      </c>
    </row>
    <row r="50" spans="1:14" s="20" customFormat="1" ht="58.5" customHeight="1" x14ac:dyDescent="0.2">
      <c r="B50" s="118" t="s">
        <v>350</v>
      </c>
      <c r="C50" s="118" t="s">
        <v>696</v>
      </c>
      <c r="D50" s="118" t="s">
        <v>2</v>
      </c>
      <c r="E50" s="102">
        <v>0</v>
      </c>
      <c r="F50" s="540">
        <v>0</v>
      </c>
      <c r="G50" s="102">
        <v>200</v>
      </c>
      <c r="H50" s="102">
        <v>450</v>
      </c>
      <c r="I50" s="347" t="s">
        <v>1175</v>
      </c>
      <c r="J50" s="118" t="s">
        <v>1036</v>
      </c>
      <c r="K50" s="118"/>
      <c r="L50" s="565"/>
      <c r="M50" s="118"/>
      <c r="N50" s="418" t="s">
        <v>1004</v>
      </c>
    </row>
    <row r="51" spans="1:14" s="20" customFormat="1" ht="33.75" customHeight="1" x14ac:dyDescent="0.2">
      <c r="B51" s="900" t="s">
        <v>697</v>
      </c>
      <c r="C51" s="920" t="s">
        <v>1037</v>
      </c>
      <c r="D51" s="118" t="s">
        <v>1</v>
      </c>
      <c r="E51" s="102">
        <v>0</v>
      </c>
      <c r="F51" s="540">
        <v>0</v>
      </c>
      <c r="G51" s="102">
        <v>15</v>
      </c>
      <c r="H51" s="102">
        <v>75</v>
      </c>
      <c r="I51" s="347" t="s">
        <v>1175</v>
      </c>
      <c r="J51" s="920" t="s">
        <v>1038</v>
      </c>
      <c r="K51" s="900"/>
      <c r="L51" s="903"/>
      <c r="M51" s="900"/>
      <c r="N51" s="998" t="s">
        <v>1004</v>
      </c>
    </row>
    <row r="52" spans="1:14" s="20" customFormat="1" ht="25.5" customHeight="1" x14ac:dyDescent="0.2">
      <c r="B52" s="902"/>
      <c r="C52" s="930"/>
      <c r="D52" s="118" t="s">
        <v>2</v>
      </c>
      <c r="E52" s="102">
        <v>0</v>
      </c>
      <c r="F52" s="540">
        <v>0</v>
      </c>
      <c r="G52" s="102">
        <v>100</v>
      </c>
      <c r="H52" s="102">
        <v>500</v>
      </c>
      <c r="I52" s="340"/>
      <c r="J52" s="930"/>
      <c r="K52" s="902"/>
      <c r="L52" s="905"/>
      <c r="M52" s="902"/>
      <c r="N52" s="999"/>
    </row>
    <row r="53" spans="1:14" s="152" customFormat="1" ht="35.25" customHeight="1" x14ac:dyDescent="0.2">
      <c r="A53" s="123"/>
      <c r="B53" s="118" t="s">
        <v>1316</v>
      </c>
      <c r="C53" s="127" t="s">
        <v>1320</v>
      </c>
      <c r="D53" s="127"/>
      <c r="E53" s="132"/>
      <c r="F53" s="539"/>
      <c r="G53" s="132"/>
      <c r="H53" s="132"/>
      <c r="I53" s="347"/>
      <c r="J53" s="127" t="s">
        <v>1255</v>
      </c>
      <c r="K53" s="127">
        <v>1</v>
      </c>
      <c r="L53" s="554">
        <v>1</v>
      </c>
      <c r="M53" s="127"/>
      <c r="N53" s="127"/>
    </row>
    <row r="54" spans="1:14" s="152" customFormat="1" ht="58.5" customHeight="1" x14ac:dyDescent="0.2">
      <c r="A54" s="123"/>
      <c r="B54" s="141" t="s">
        <v>1317</v>
      </c>
      <c r="C54" s="368" t="s">
        <v>1318</v>
      </c>
      <c r="D54" s="127" t="s">
        <v>2</v>
      </c>
      <c r="E54" s="102">
        <v>0</v>
      </c>
      <c r="F54" s="540">
        <v>0</v>
      </c>
      <c r="G54" s="102">
        <v>35</v>
      </c>
      <c r="H54" s="102">
        <v>70</v>
      </c>
      <c r="I54" s="347" t="s">
        <v>1175</v>
      </c>
      <c r="J54" s="368" t="s">
        <v>1319</v>
      </c>
      <c r="K54" s="119"/>
      <c r="L54" s="561"/>
      <c r="M54" s="119"/>
      <c r="N54" s="524" t="s">
        <v>1004</v>
      </c>
    </row>
    <row r="55" spans="1:14" s="152" customFormat="1" ht="48" customHeight="1" x14ac:dyDescent="0.2">
      <c r="A55" s="123"/>
      <c r="B55" s="140" t="s">
        <v>1344</v>
      </c>
      <c r="C55" s="129" t="s">
        <v>1321</v>
      </c>
      <c r="D55" s="127" t="s">
        <v>2</v>
      </c>
      <c r="E55" s="102">
        <v>0</v>
      </c>
      <c r="F55" s="540">
        <v>0</v>
      </c>
      <c r="G55" s="102">
        <v>64</v>
      </c>
      <c r="H55" s="102">
        <v>64</v>
      </c>
      <c r="I55" s="347" t="s">
        <v>1175</v>
      </c>
      <c r="J55" s="129"/>
      <c r="K55" s="128"/>
      <c r="L55" s="547"/>
      <c r="M55" s="128"/>
      <c r="N55" s="499"/>
    </row>
    <row r="56" spans="1:14" s="152" customFormat="1" ht="12.75" x14ac:dyDescent="0.2">
      <c r="B56" s="375"/>
      <c r="C56" s="376"/>
      <c r="D56" s="377"/>
      <c r="E56" s="497"/>
      <c r="F56" s="551"/>
      <c r="G56" s="497"/>
      <c r="H56" s="497"/>
      <c r="I56" s="378"/>
      <c r="J56" s="379"/>
      <c r="K56" s="379"/>
      <c r="L56" s="381"/>
      <c r="M56" s="379"/>
      <c r="N56" s="379"/>
    </row>
    <row r="57" spans="1:14" s="160" customFormat="1" ht="20.25" customHeight="1" x14ac:dyDescent="0.2">
      <c r="B57" s="989" t="s">
        <v>1023</v>
      </c>
      <c r="C57" s="989"/>
      <c r="D57" s="990"/>
      <c r="E57" s="307">
        <f>+E43+E39+E21+E5</f>
        <v>1589</v>
      </c>
      <c r="F57" s="314">
        <f t="shared" ref="F57:H57" si="1">+F43+F39+F21+F5</f>
        <v>1608.8000000000002</v>
      </c>
      <c r="G57" s="307">
        <f t="shared" si="1"/>
        <v>2260.2000000000003</v>
      </c>
      <c r="H57" s="307">
        <f t="shared" si="1"/>
        <v>3193.3</v>
      </c>
      <c r="I57" s="378"/>
      <c r="J57" s="91"/>
      <c r="K57" s="114"/>
      <c r="L57" s="381"/>
      <c r="M57" s="114"/>
      <c r="N57" s="114"/>
    </row>
    <row r="58" spans="1:14" ht="16.5" customHeight="1" x14ac:dyDescent="0.2">
      <c r="B58" s="987"/>
      <c r="C58" s="987"/>
      <c r="D58" s="988"/>
      <c r="E58" s="324"/>
      <c r="F58" s="147"/>
      <c r="G58" s="494"/>
      <c r="H58" s="494"/>
      <c r="I58" s="378"/>
      <c r="J58" s="91"/>
      <c r="K58" s="114"/>
      <c r="L58" s="381"/>
      <c r="M58" s="114"/>
      <c r="N58" s="114"/>
    </row>
    <row r="59" spans="1:14" s="9" customFormat="1" ht="30" customHeight="1" x14ac:dyDescent="0.2">
      <c r="B59" s="230"/>
      <c r="C59" s="230" t="s">
        <v>833</v>
      </c>
      <c r="D59" s="230"/>
      <c r="E59" s="232">
        <f t="shared" ref="E59:H59" si="2">SUM(E61:E66)</f>
        <v>1588.9999999999998</v>
      </c>
      <c r="F59" s="535">
        <f t="shared" si="2"/>
        <v>1608.7999999999997</v>
      </c>
      <c r="G59" s="232">
        <f t="shared" si="2"/>
        <v>2260.1999999999998</v>
      </c>
      <c r="H59" s="232">
        <f t="shared" si="2"/>
        <v>3193.2999999999997</v>
      </c>
      <c r="I59" s="378"/>
      <c r="J59" s="91"/>
      <c r="K59" s="53"/>
      <c r="L59" s="552"/>
      <c r="M59" s="53"/>
      <c r="N59" s="53"/>
    </row>
    <row r="60" spans="1:14" s="9" customFormat="1" ht="17.25" customHeight="1" x14ac:dyDescent="0.2">
      <c r="B60" s="218"/>
      <c r="C60" s="236" t="s">
        <v>834</v>
      </c>
      <c r="D60" s="218"/>
      <c r="E60" s="19"/>
      <c r="F60" s="542"/>
      <c r="G60" s="19"/>
      <c r="H60" s="19"/>
      <c r="I60" s="378"/>
      <c r="J60" s="91"/>
      <c r="K60" s="154"/>
      <c r="L60" s="380"/>
      <c r="M60" s="53"/>
      <c r="N60" s="53"/>
    </row>
    <row r="61" spans="1:14" s="9" customFormat="1" ht="20.25" customHeight="1" x14ac:dyDescent="0.2">
      <c r="B61" s="218"/>
      <c r="C61" s="236" t="s">
        <v>835</v>
      </c>
      <c r="D61" s="238" t="s">
        <v>1</v>
      </c>
      <c r="E61" s="239">
        <f>+E51+E48+E47+E46+E45+E44+E42+E41+E40+E36+E35+E34+E33+E32+E31+E30+E29+E28+E27+E26+E25+E24+E23+E22+E18+E15+E13+E11+E7+E6</f>
        <v>1020.8999999999999</v>
      </c>
      <c r="F61" s="541">
        <f t="shared" ref="F61:H61" si="3">+F51+F48+F47+F46+F45+F44+F42+F41+F40+F36+F35+F34+F33+F32+F31+F30+F29+F28+F27+F26+F25+F24+F23+F22+F18+F15+F13+F11+F7+F6</f>
        <v>1020.8999999999999</v>
      </c>
      <c r="G61" s="239">
        <f t="shared" si="3"/>
        <v>1083.0999999999999</v>
      </c>
      <c r="H61" s="239">
        <f t="shared" si="3"/>
        <v>1021.1999999999998</v>
      </c>
      <c r="I61" s="378"/>
      <c r="J61" s="511"/>
      <c r="K61" s="512"/>
      <c r="L61" s="380"/>
      <c r="M61" s="53"/>
      <c r="N61" s="53"/>
    </row>
    <row r="62" spans="1:14" s="9" customFormat="1" ht="20.25" customHeight="1" x14ac:dyDescent="0.2">
      <c r="B62" s="218"/>
      <c r="C62" s="236" t="s">
        <v>836</v>
      </c>
      <c r="D62" s="238" t="s">
        <v>5</v>
      </c>
      <c r="E62" s="239">
        <f>+E53+E20+E17+E14+E10+E9+E38</f>
        <v>553.5</v>
      </c>
      <c r="F62" s="541">
        <f t="shared" ref="F62:H62" si="4">+F53+F20+F17+F14+F10+F9+F38</f>
        <v>557</v>
      </c>
      <c r="G62" s="239">
        <f t="shared" si="4"/>
        <v>553.5</v>
      </c>
      <c r="H62" s="239">
        <f t="shared" si="4"/>
        <v>553.5</v>
      </c>
      <c r="I62" s="378"/>
      <c r="J62" s="975"/>
      <c r="K62" s="975"/>
      <c r="L62" s="380"/>
      <c r="M62" s="53"/>
      <c r="N62" s="53"/>
    </row>
    <row r="63" spans="1:14" s="9" customFormat="1" ht="20.25" customHeight="1" x14ac:dyDescent="0.2">
      <c r="B63" s="218"/>
      <c r="C63" s="236" t="s">
        <v>837</v>
      </c>
      <c r="D63" s="238" t="s">
        <v>6</v>
      </c>
      <c r="E63" s="239">
        <f>+E8</f>
        <v>14.6</v>
      </c>
      <c r="F63" s="541">
        <f>+F8</f>
        <v>14.6</v>
      </c>
      <c r="G63" s="239">
        <f>+G8</f>
        <v>14.6</v>
      </c>
      <c r="H63" s="239">
        <f>+H8</f>
        <v>14.6</v>
      </c>
      <c r="I63" s="378"/>
      <c r="J63" s="511"/>
      <c r="K63" s="512"/>
      <c r="L63" s="380"/>
      <c r="M63" s="53"/>
      <c r="N63" s="53"/>
    </row>
    <row r="64" spans="1:14" s="9" customFormat="1" ht="20.25" customHeight="1" x14ac:dyDescent="0.2">
      <c r="B64" s="218"/>
      <c r="C64" s="236" t="s">
        <v>838</v>
      </c>
      <c r="D64" s="238" t="s">
        <v>2</v>
      </c>
      <c r="E64" s="239">
        <f>+E52+E50+E49+E37+E19+E16+E12+E55+E54</f>
        <v>0</v>
      </c>
      <c r="F64" s="541">
        <f t="shared" ref="F64:H64" si="5">+F52+F50+F49+F37+F19+F16+F12+F55+F54</f>
        <v>16.3</v>
      </c>
      <c r="G64" s="239">
        <f t="shared" si="5"/>
        <v>609</v>
      </c>
      <c r="H64" s="239">
        <f t="shared" si="5"/>
        <v>1604</v>
      </c>
      <c r="I64" s="378"/>
      <c r="J64" s="975"/>
      <c r="K64" s="975"/>
      <c r="L64" s="380"/>
      <c r="M64" s="53"/>
      <c r="N64" s="53"/>
    </row>
    <row r="65" spans="2:14" s="9" customFormat="1" ht="20.25" customHeight="1" x14ac:dyDescent="0.2">
      <c r="B65" s="218"/>
      <c r="C65" s="236" t="s">
        <v>839</v>
      </c>
      <c r="D65" s="238" t="s">
        <v>4</v>
      </c>
      <c r="E65" s="239"/>
      <c r="F65" s="541"/>
      <c r="G65" s="239"/>
      <c r="H65" s="239"/>
      <c r="I65" s="378"/>
      <c r="J65" s="511"/>
      <c r="K65" s="512"/>
      <c r="L65" s="380"/>
      <c r="M65" s="53"/>
      <c r="N65" s="53"/>
    </row>
    <row r="66" spans="2:14" s="9" customFormat="1" ht="20.25" customHeight="1" x14ac:dyDescent="0.2">
      <c r="B66" s="221"/>
      <c r="C66" s="237" t="s">
        <v>840</v>
      </c>
      <c r="D66" s="221" t="s">
        <v>844</v>
      </c>
      <c r="E66" s="239"/>
      <c r="F66" s="541"/>
      <c r="G66" s="239"/>
      <c r="H66" s="239"/>
      <c r="I66" s="378"/>
      <c r="J66" s="511"/>
      <c r="K66" s="512"/>
      <c r="L66" s="380"/>
      <c r="M66" s="53"/>
      <c r="N66" s="53"/>
    </row>
    <row r="67" spans="2:14" s="9" customFormat="1" ht="44.25" customHeight="1" x14ac:dyDescent="0.2">
      <c r="B67" s="222"/>
      <c r="C67" s="223" t="s">
        <v>841</v>
      </c>
      <c r="D67" s="222" t="s">
        <v>845</v>
      </c>
      <c r="E67" s="227"/>
      <c r="F67" s="535"/>
      <c r="G67" s="227"/>
      <c r="H67" s="227"/>
      <c r="I67" s="378"/>
      <c r="J67" s="511"/>
      <c r="K67" s="512"/>
      <c r="L67" s="380"/>
      <c r="M67" s="53"/>
      <c r="N67" s="53"/>
    </row>
    <row r="68" spans="2:14" s="9" customFormat="1" ht="34.5" customHeight="1" x14ac:dyDescent="0.2">
      <c r="B68" s="224"/>
      <c r="C68" s="229" t="s">
        <v>843</v>
      </c>
      <c r="D68" s="229"/>
      <c r="E68" s="233">
        <f t="shared" ref="E68:H68" si="6">+E67+E59</f>
        <v>1588.9999999999998</v>
      </c>
      <c r="F68" s="536">
        <f t="shared" ref="F68" si="7">+F67+F59</f>
        <v>1608.7999999999997</v>
      </c>
      <c r="G68" s="233">
        <f t="shared" si="6"/>
        <v>2260.1999999999998</v>
      </c>
      <c r="H68" s="233">
        <f t="shared" si="6"/>
        <v>3193.2999999999997</v>
      </c>
      <c r="I68" s="378"/>
      <c r="J68" s="975"/>
      <c r="K68" s="975"/>
      <c r="L68" s="380"/>
      <c r="M68" s="53"/>
      <c r="N68" s="53"/>
    </row>
    <row r="69" spans="2:14" s="9" customFormat="1" ht="22.5" customHeight="1" x14ac:dyDescent="0.2">
      <c r="B69" s="218"/>
      <c r="C69" s="80" t="s">
        <v>842</v>
      </c>
      <c r="D69" s="218"/>
      <c r="E69" s="19">
        <f>+E52+E50+E49+E37+E14+E12</f>
        <v>16.5</v>
      </c>
      <c r="F69" s="542">
        <f>+F52+F50+F49+F37+F14+F12</f>
        <v>32.799999999999997</v>
      </c>
      <c r="G69" s="19">
        <f>+G52+G50+G49+G37+G14+G12</f>
        <v>526.5</v>
      </c>
      <c r="H69" s="19">
        <f>+H52+H50+H49+H37+H14+H12</f>
        <v>1486.5</v>
      </c>
      <c r="I69" s="351"/>
      <c r="J69" s="91"/>
      <c r="K69" s="154"/>
      <c r="L69" s="380"/>
      <c r="M69" s="53"/>
      <c r="N69" s="53"/>
    </row>
    <row r="70" spans="2:14" ht="30" customHeight="1" x14ac:dyDescent="0.2">
      <c r="B70" s="80"/>
      <c r="C70" s="238" t="s">
        <v>1147</v>
      </c>
      <c r="D70" s="341"/>
      <c r="E70" s="228"/>
      <c r="F70" s="566"/>
      <c r="G70" s="228"/>
      <c r="H70" s="228"/>
      <c r="I70" s="349"/>
      <c r="J70" s="114"/>
    </row>
    <row r="71" spans="2:14" ht="30" customHeight="1" x14ac:dyDescent="0.2">
      <c r="B71" s="965" t="s">
        <v>1355</v>
      </c>
      <c r="C71" s="965"/>
      <c r="D71" s="965"/>
      <c r="E71" s="965"/>
      <c r="F71" s="965"/>
      <c r="G71" s="965"/>
      <c r="H71" s="965"/>
    </row>
  </sheetData>
  <mergeCells count="67">
    <mergeCell ref="N51:N52"/>
    <mergeCell ref="N15:N17"/>
    <mergeCell ref="B71:H71"/>
    <mergeCell ref="N18:N20"/>
    <mergeCell ref="N11:N12"/>
    <mergeCell ref="N13:N14"/>
    <mergeCell ref="N37:N38"/>
    <mergeCell ref="B37:B38"/>
    <mergeCell ref="C37:C38"/>
    <mergeCell ref="C21:D21"/>
    <mergeCell ref="C11:C12"/>
    <mergeCell ref="C18:C20"/>
    <mergeCell ref="B11:B12"/>
    <mergeCell ref="B13:B14"/>
    <mergeCell ref="C13:C14"/>
    <mergeCell ref="B15:B17"/>
    <mergeCell ref="N7:N8"/>
    <mergeCell ref="B1:N1"/>
    <mergeCell ref="J2:N2"/>
    <mergeCell ref="E3:E4"/>
    <mergeCell ref="J3:N3"/>
    <mergeCell ref="H3:H4"/>
    <mergeCell ref="G3:G4"/>
    <mergeCell ref="I3:I4"/>
    <mergeCell ref="F3:F4"/>
    <mergeCell ref="B3:B4"/>
    <mergeCell ref="C7:C8"/>
    <mergeCell ref="B7:B8"/>
    <mergeCell ref="C3:D4"/>
    <mergeCell ref="C5:D5"/>
    <mergeCell ref="J7:J8"/>
    <mergeCell ref="K7:K8"/>
    <mergeCell ref="B18:B20"/>
    <mergeCell ref="C15:C17"/>
    <mergeCell ref="B58:D58"/>
    <mergeCell ref="B57:D57"/>
    <mergeCell ref="C39:D39"/>
    <mergeCell ref="C43:D43"/>
    <mergeCell ref="C51:C52"/>
    <mergeCell ref="B51:B52"/>
    <mergeCell ref="L51:L52"/>
    <mergeCell ref="K37:K38"/>
    <mergeCell ref="L37:L38"/>
    <mergeCell ref="J37:J38"/>
    <mergeCell ref="M51:M52"/>
    <mergeCell ref="K51:K52"/>
    <mergeCell ref="M37:M38"/>
    <mergeCell ref="M18:M20"/>
    <mergeCell ref="K11:K12"/>
    <mergeCell ref="M11:M12"/>
    <mergeCell ref="M7:M8"/>
    <mergeCell ref="L7:L8"/>
    <mergeCell ref="L11:L12"/>
    <mergeCell ref="M15:M17"/>
    <mergeCell ref="L15:L17"/>
    <mergeCell ref="L18:L20"/>
    <mergeCell ref="K18:K20"/>
    <mergeCell ref="J68:K68"/>
    <mergeCell ref="J64:K64"/>
    <mergeCell ref="J62:K62"/>
    <mergeCell ref="K15:K17"/>
    <mergeCell ref="I7:I8"/>
    <mergeCell ref="J11:J12"/>
    <mergeCell ref="J13:J14"/>
    <mergeCell ref="J15:J17"/>
    <mergeCell ref="J18:J20"/>
    <mergeCell ref="J51:J52"/>
  </mergeCells>
  <phoneticPr fontId="12" type="noConversion"/>
  <pageMargins left="0.19685039370078741" right="0.19685039370078741" top="0.51181102362204722" bottom="0.19685039370078741" header="0" footer="0"/>
  <pageSetup paperSize="9" scale="6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B1:Z110"/>
  <sheetViews>
    <sheetView zoomScale="85" zoomScaleNormal="85" workbookViewId="0">
      <pane ySplit="3" topLeftCell="A4" activePane="bottomLeft" state="frozen"/>
      <selection activeCell="F27" sqref="F27"/>
      <selection pane="bottomLeft" activeCell="C92" sqref="C92:C93"/>
    </sheetView>
  </sheetViews>
  <sheetFormatPr defaultColWidth="9.140625" defaultRowHeight="12.75" x14ac:dyDescent="0.2"/>
  <cols>
    <col min="1" max="1" width="3.28515625" style="54" customWidth="1"/>
    <col min="2" max="2" width="16.7109375" style="323" customWidth="1"/>
    <col min="3" max="3" width="57.28515625" style="115" customWidth="1"/>
    <col min="4" max="4" width="7.5703125" style="115" customWidth="1"/>
    <col min="5" max="5" width="12" style="116" customWidth="1"/>
    <col min="6" max="6" width="13.5703125" style="613" customWidth="1"/>
    <col min="7" max="8" width="12" style="613" customWidth="1"/>
    <col min="9" max="9" width="12" style="616" customWidth="1"/>
    <col min="10" max="10" width="35.42578125" style="612" customWidth="1"/>
    <col min="11" max="11" width="6.85546875" style="612" customWidth="1"/>
    <col min="12" max="12" width="8.42578125" style="612" customWidth="1"/>
    <col min="13" max="14" width="7.42578125" style="612" customWidth="1"/>
    <col min="15" max="16384" width="9.140625" style="54"/>
  </cols>
  <sheetData>
    <row r="1" spans="2:26" s="4" customFormat="1" ht="30.75" customHeight="1" x14ac:dyDescent="0.2">
      <c r="B1" s="994" t="s">
        <v>1352</v>
      </c>
      <c r="C1" s="994"/>
      <c r="D1" s="994"/>
      <c r="E1" s="994"/>
      <c r="F1" s="994"/>
      <c r="G1" s="994"/>
      <c r="H1" s="994"/>
      <c r="I1" s="994"/>
      <c r="J1" s="994"/>
      <c r="K1" s="994"/>
      <c r="L1" s="994"/>
      <c r="M1" s="994"/>
      <c r="N1" s="994"/>
    </row>
    <row r="2" spans="2:26" s="56" customFormat="1" ht="15.75" customHeight="1" x14ac:dyDescent="0.2">
      <c r="B2" s="1048" t="s">
        <v>312</v>
      </c>
      <c r="C2" s="1027" t="s">
        <v>450</v>
      </c>
      <c r="D2" s="234"/>
      <c r="E2" s="961" t="s">
        <v>1356</v>
      </c>
      <c r="F2" s="962" t="s">
        <v>1306</v>
      </c>
      <c r="G2" s="1010" t="s">
        <v>313</v>
      </c>
      <c r="H2" s="1010" t="s">
        <v>314</v>
      </c>
      <c r="I2" s="1010" t="s">
        <v>1148</v>
      </c>
      <c r="J2" s="1010" t="s">
        <v>42</v>
      </c>
      <c r="K2" s="1010"/>
      <c r="L2" s="1010"/>
      <c r="M2" s="1010"/>
      <c r="N2" s="1010"/>
      <c r="O2" s="55"/>
      <c r="P2" s="55"/>
      <c r="Q2" s="55"/>
      <c r="R2" s="55"/>
      <c r="S2" s="55"/>
      <c r="T2" s="55"/>
      <c r="U2" s="55"/>
      <c r="V2" s="55"/>
      <c r="W2" s="55"/>
      <c r="X2" s="55"/>
      <c r="Y2" s="55"/>
      <c r="Z2" s="55"/>
    </row>
    <row r="3" spans="2:26" s="56" customFormat="1" ht="66" customHeight="1" x14ac:dyDescent="0.2">
      <c r="B3" s="1048"/>
      <c r="C3" s="1028"/>
      <c r="D3" s="235"/>
      <c r="E3" s="961"/>
      <c r="F3" s="962"/>
      <c r="G3" s="1010"/>
      <c r="H3" s="1010"/>
      <c r="I3" s="1010"/>
      <c r="J3" s="527" t="s">
        <v>43</v>
      </c>
      <c r="K3" s="431" t="s">
        <v>917</v>
      </c>
      <c r="L3" s="496" t="s">
        <v>1346</v>
      </c>
      <c r="M3" s="431" t="s">
        <v>918</v>
      </c>
      <c r="N3" s="431" t="s">
        <v>919</v>
      </c>
      <c r="O3" s="55"/>
      <c r="P3" s="55"/>
      <c r="Q3" s="55"/>
      <c r="R3" s="55"/>
      <c r="S3" s="55"/>
      <c r="T3" s="55"/>
      <c r="U3" s="55"/>
      <c r="V3" s="55"/>
      <c r="W3" s="55"/>
      <c r="X3" s="55"/>
      <c r="Y3" s="55"/>
      <c r="Z3" s="55"/>
    </row>
    <row r="4" spans="2:26" s="55" customFormat="1" ht="46.5" customHeight="1" x14ac:dyDescent="0.2">
      <c r="B4" s="180" t="s">
        <v>317</v>
      </c>
      <c r="C4" s="173" t="s">
        <v>316</v>
      </c>
      <c r="D4" s="174"/>
      <c r="E4" s="167">
        <f>SUM(E5:E26)</f>
        <v>23832.6</v>
      </c>
      <c r="F4" s="458">
        <f t="shared" ref="F4:H4" si="0">SUM(F5:F26)</f>
        <v>24474.9</v>
      </c>
      <c r="G4" s="458">
        <f t="shared" si="0"/>
        <v>23982.300000000003</v>
      </c>
      <c r="H4" s="458">
        <f t="shared" si="0"/>
        <v>24036.800000000003</v>
      </c>
      <c r="I4" s="459"/>
      <c r="J4" s="432"/>
      <c r="K4" s="432"/>
      <c r="L4" s="432"/>
      <c r="M4" s="432"/>
      <c r="N4" s="432"/>
    </row>
    <row r="5" spans="2:26" ht="30.75" customHeight="1" x14ac:dyDescent="0.2">
      <c r="B5" s="1014" t="s">
        <v>318</v>
      </c>
      <c r="C5" s="1013" t="s">
        <v>319</v>
      </c>
      <c r="D5" s="49" t="s">
        <v>5</v>
      </c>
      <c r="E5" s="105">
        <v>414.1</v>
      </c>
      <c r="F5" s="617">
        <v>379.1</v>
      </c>
      <c r="G5" s="421">
        <v>425</v>
      </c>
      <c r="H5" s="421">
        <v>425</v>
      </c>
      <c r="I5" s="1011" t="s">
        <v>1248</v>
      </c>
      <c r="J5" s="1046" t="s">
        <v>189</v>
      </c>
      <c r="K5" s="1045" t="s">
        <v>1043</v>
      </c>
      <c r="L5" s="1051" t="s">
        <v>1043</v>
      </c>
      <c r="M5" s="1045" t="s">
        <v>238</v>
      </c>
      <c r="N5" s="1045" t="s">
        <v>1043</v>
      </c>
    </row>
    <row r="6" spans="2:26" ht="22.5" customHeight="1" x14ac:dyDescent="0.2">
      <c r="B6" s="1014"/>
      <c r="C6" s="1013"/>
      <c r="D6" s="49" t="s">
        <v>1</v>
      </c>
      <c r="E6" s="421">
        <v>4621.8</v>
      </c>
      <c r="F6" s="617">
        <v>4621.8</v>
      </c>
      <c r="G6" s="421">
        <v>4700</v>
      </c>
      <c r="H6" s="421">
        <v>4700</v>
      </c>
      <c r="I6" s="1012"/>
      <c r="J6" s="1046"/>
      <c r="K6" s="1045"/>
      <c r="L6" s="1051"/>
      <c r="M6" s="1045"/>
      <c r="N6" s="1045"/>
    </row>
    <row r="7" spans="2:26" ht="34.5" customHeight="1" x14ac:dyDescent="0.2">
      <c r="B7" s="1014" t="s">
        <v>333</v>
      </c>
      <c r="C7" s="1026" t="s">
        <v>320</v>
      </c>
      <c r="D7" s="1025" t="s">
        <v>5</v>
      </c>
      <c r="E7" s="1021">
        <v>996.3</v>
      </c>
      <c r="F7" s="1049">
        <v>996.3</v>
      </c>
      <c r="G7" s="1021">
        <v>996.3</v>
      </c>
      <c r="H7" s="1021">
        <v>996.3</v>
      </c>
      <c r="I7" s="438" t="s">
        <v>1248</v>
      </c>
      <c r="J7" s="454" t="s">
        <v>34</v>
      </c>
      <c r="K7" s="568" t="s">
        <v>1044</v>
      </c>
      <c r="L7" s="631" t="s">
        <v>1044</v>
      </c>
      <c r="M7" s="568" t="s">
        <v>1044</v>
      </c>
      <c r="N7" s="568" t="s">
        <v>1044</v>
      </c>
    </row>
    <row r="8" spans="2:26" ht="29.25" customHeight="1" x14ac:dyDescent="0.2">
      <c r="B8" s="1014"/>
      <c r="C8" s="1026"/>
      <c r="D8" s="1025"/>
      <c r="E8" s="1022"/>
      <c r="F8" s="1050"/>
      <c r="G8" s="1022"/>
      <c r="H8" s="1022"/>
      <c r="I8" s="442"/>
      <c r="J8" s="454" t="s">
        <v>190</v>
      </c>
      <c r="K8" s="568" t="s">
        <v>1045</v>
      </c>
      <c r="L8" s="631" t="s">
        <v>1045</v>
      </c>
      <c r="M8" s="568" t="s">
        <v>1045</v>
      </c>
      <c r="N8" s="568" t="s">
        <v>1045</v>
      </c>
    </row>
    <row r="9" spans="2:26" ht="39.75" customHeight="1" x14ac:dyDescent="0.2">
      <c r="B9" s="74" t="s">
        <v>334</v>
      </c>
      <c r="C9" s="76" t="s">
        <v>321</v>
      </c>
      <c r="D9" s="11" t="s">
        <v>1</v>
      </c>
      <c r="E9" s="66">
        <v>100</v>
      </c>
      <c r="F9" s="620">
        <v>100</v>
      </c>
      <c r="G9" s="419">
        <v>110</v>
      </c>
      <c r="H9" s="419">
        <v>110</v>
      </c>
      <c r="I9" s="451" t="s">
        <v>1248</v>
      </c>
      <c r="J9" s="472" t="s">
        <v>193</v>
      </c>
      <c r="K9" s="567" t="s">
        <v>1040</v>
      </c>
      <c r="L9" s="630" t="s">
        <v>1040</v>
      </c>
      <c r="M9" s="567" t="s">
        <v>1040</v>
      </c>
      <c r="N9" s="567" t="s">
        <v>1040</v>
      </c>
    </row>
    <row r="10" spans="2:26" ht="36" customHeight="1" x14ac:dyDescent="0.2">
      <c r="B10" s="74" t="s">
        <v>335</v>
      </c>
      <c r="C10" s="76" t="s">
        <v>1042</v>
      </c>
      <c r="D10" s="11" t="s">
        <v>1</v>
      </c>
      <c r="E10" s="66">
        <v>250.3</v>
      </c>
      <c r="F10" s="620">
        <v>250.3</v>
      </c>
      <c r="G10" s="419">
        <v>250.3</v>
      </c>
      <c r="H10" s="419">
        <v>250.3</v>
      </c>
      <c r="I10" s="451" t="s">
        <v>1248</v>
      </c>
      <c r="J10" s="454" t="s">
        <v>34</v>
      </c>
      <c r="K10" s="568" t="s">
        <v>1044</v>
      </c>
      <c r="L10" s="631" t="s">
        <v>1044</v>
      </c>
      <c r="M10" s="568" t="s">
        <v>1044</v>
      </c>
      <c r="N10" s="568" t="s">
        <v>1044</v>
      </c>
    </row>
    <row r="11" spans="2:26" ht="27" customHeight="1" x14ac:dyDescent="0.2">
      <c r="B11" s="74" t="s">
        <v>336</v>
      </c>
      <c r="C11" s="11" t="s">
        <v>328</v>
      </c>
      <c r="D11" s="47" t="s">
        <v>1</v>
      </c>
      <c r="E11" s="66">
        <v>800</v>
      </c>
      <c r="F11" s="620">
        <v>800</v>
      </c>
      <c r="G11" s="419">
        <v>800</v>
      </c>
      <c r="H11" s="569">
        <v>800</v>
      </c>
      <c r="I11" s="570" t="s">
        <v>1248</v>
      </c>
      <c r="J11" s="472" t="s">
        <v>36</v>
      </c>
      <c r="K11" s="568" t="s">
        <v>1046</v>
      </c>
      <c r="L11" s="631" t="s">
        <v>1046</v>
      </c>
      <c r="M11" s="568" t="s">
        <v>1046</v>
      </c>
      <c r="N11" s="568" t="s">
        <v>1046</v>
      </c>
    </row>
    <row r="12" spans="2:26" ht="36" customHeight="1" x14ac:dyDescent="0.2">
      <c r="B12" s="74" t="s">
        <v>337</v>
      </c>
      <c r="C12" s="76" t="s">
        <v>329</v>
      </c>
      <c r="D12" s="108" t="s">
        <v>5</v>
      </c>
      <c r="E12" s="21">
        <v>0</v>
      </c>
      <c r="F12" s="620">
        <v>0</v>
      </c>
      <c r="G12" s="419">
        <v>0</v>
      </c>
      <c r="H12" s="419">
        <v>0</v>
      </c>
      <c r="I12" s="451" t="s">
        <v>1248</v>
      </c>
      <c r="J12" s="470" t="s">
        <v>182</v>
      </c>
      <c r="K12" s="571"/>
      <c r="L12" s="632"/>
      <c r="M12" s="571"/>
      <c r="N12" s="571"/>
    </row>
    <row r="13" spans="2:26" ht="30.75" customHeight="1" x14ac:dyDescent="0.2">
      <c r="B13" s="74" t="s">
        <v>338</v>
      </c>
      <c r="C13" s="100" t="s">
        <v>1134</v>
      </c>
      <c r="D13" s="118" t="s">
        <v>5</v>
      </c>
      <c r="E13" s="102">
        <v>9.8000000000000007</v>
      </c>
      <c r="F13" s="620">
        <v>9.8000000000000007</v>
      </c>
      <c r="G13" s="419">
        <v>9.8000000000000007</v>
      </c>
      <c r="H13" s="419">
        <v>9.8000000000000007</v>
      </c>
      <c r="I13" s="451" t="s">
        <v>1248</v>
      </c>
      <c r="J13" s="472" t="s">
        <v>198</v>
      </c>
      <c r="K13" s="571">
        <v>13</v>
      </c>
      <c r="L13" s="632">
        <v>13</v>
      </c>
      <c r="M13" s="571">
        <v>13</v>
      </c>
      <c r="N13" s="571">
        <v>13</v>
      </c>
    </row>
    <row r="14" spans="2:26" ht="70.5" customHeight="1" x14ac:dyDescent="0.2">
      <c r="B14" s="74" t="s">
        <v>339</v>
      </c>
      <c r="C14" s="100" t="s">
        <v>324</v>
      </c>
      <c r="D14" s="100" t="s">
        <v>5</v>
      </c>
      <c r="E14" s="102">
        <v>7.7</v>
      </c>
      <c r="F14" s="620">
        <v>7.7</v>
      </c>
      <c r="G14" s="419">
        <v>7.7</v>
      </c>
      <c r="H14" s="419">
        <v>7.7</v>
      </c>
      <c r="I14" s="451" t="s">
        <v>1248</v>
      </c>
      <c r="J14" s="470" t="s">
        <v>57</v>
      </c>
      <c r="K14" s="571">
        <v>10</v>
      </c>
      <c r="L14" s="632">
        <v>10</v>
      </c>
      <c r="M14" s="571">
        <v>11</v>
      </c>
      <c r="N14" s="571">
        <v>12</v>
      </c>
    </row>
    <row r="15" spans="2:26" ht="21.75" customHeight="1" x14ac:dyDescent="0.2">
      <c r="B15" s="971" t="s">
        <v>340</v>
      </c>
      <c r="C15" s="920" t="s">
        <v>322</v>
      </c>
      <c r="D15" s="140" t="s">
        <v>5</v>
      </c>
      <c r="E15" s="102">
        <v>3800</v>
      </c>
      <c r="F15" s="620">
        <v>4155.8999999999996</v>
      </c>
      <c r="G15" s="419">
        <v>3860.5</v>
      </c>
      <c r="H15" s="419">
        <v>3915</v>
      </c>
      <c r="I15" s="438" t="s">
        <v>1248</v>
      </c>
      <c r="J15" s="1067" t="s">
        <v>194</v>
      </c>
      <c r="K15" s="1066" t="s">
        <v>1047</v>
      </c>
      <c r="L15" s="1052" t="s">
        <v>1334</v>
      </c>
      <c r="M15" s="1066" t="s">
        <v>1335</v>
      </c>
      <c r="N15" s="1066" t="s">
        <v>1335</v>
      </c>
    </row>
    <row r="16" spans="2:26" ht="20.25" customHeight="1" x14ac:dyDescent="0.2">
      <c r="B16" s="973"/>
      <c r="C16" s="930"/>
      <c r="D16" s="140" t="s">
        <v>5</v>
      </c>
      <c r="E16" s="102">
        <v>0.1</v>
      </c>
      <c r="F16" s="620">
        <v>0.2</v>
      </c>
      <c r="G16" s="419">
        <v>0.2</v>
      </c>
      <c r="H16" s="419">
        <v>0.2</v>
      </c>
      <c r="I16" s="442"/>
      <c r="J16" s="1067"/>
      <c r="K16" s="1066"/>
      <c r="L16" s="1052"/>
      <c r="M16" s="1066"/>
      <c r="N16" s="1066"/>
    </row>
    <row r="17" spans="2:14" ht="36.75" customHeight="1" x14ac:dyDescent="0.2">
      <c r="B17" s="74" t="s">
        <v>341</v>
      </c>
      <c r="C17" s="118" t="s">
        <v>323</v>
      </c>
      <c r="D17" s="140" t="s">
        <v>5</v>
      </c>
      <c r="E17" s="102">
        <v>12822.5</v>
      </c>
      <c r="F17" s="620">
        <v>12822.5</v>
      </c>
      <c r="G17" s="419">
        <v>12822.5</v>
      </c>
      <c r="H17" s="419">
        <v>12822.5</v>
      </c>
      <c r="I17" s="451" t="s">
        <v>1248</v>
      </c>
      <c r="J17" s="447" t="s">
        <v>195</v>
      </c>
      <c r="K17" s="568" t="s">
        <v>1336</v>
      </c>
      <c r="L17" s="631" t="s">
        <v>1336</v>
      </c>
      <c r="M17" s="568" t="s">
        <v>1337</v>
      </c>
      <c r="N17" s="568" t="s">
        <v>1337</v>
      </c>
    </row>
    <row r="18" spans="2:14" ht="33.75" customHeight="1" x14ac:dyDescent="0.2">
      <c r="B18" s="74" t="s">
        <v>342</v>
      </c>
      <c r="C18" s="118" t="s">
        <v>325</v>
      </c>
      <c r="D18" s="424" t="s">
        <v>5</v>
      </c>
      <c r="E18" s="425">
        <v>0</v>
      </c>
      <c r="F18" s="621">
        <v>31.3</v>
      </c>
      <c r="G18" s="568">
        <v>0</v>
      </c>
      <c r="H18" s="568">
        <v>0</v>
      </c>
      <c r="I18" s="455" t="s">
        <v>1248</v>
      </c>
      <c r="J18" s="470" t="s">
        <v>182</v>
      </c>
      <c r="K18" s="571">
        <v>100</v>
      </c>
      <c r="L18" s="632">
        <v>100</v>
      </c>
      <c r="M18" s="571"/>
      <c r="N18" s="571"/>
    </row>
    <row r="19" spans="2:14" ht="70.5" customHeight="1" x14ac:dyDescent="0.2">
      <c r="B19" s="74" t="s">
        <v>343</v>
      </c>
      <c r="C19" s="118" t="s">
        <v>326</v>
      </c>
      <c r="D19" s="424" t="s">
        <v>5</v>
      </c>
      <c r="E19" s="425">
        <v>0</v>
      </c>
      <c r="F19" s="621">
        <v>94</v>
      </c>
      <c r="G19" s="572">
        <v>0</v>
      </c>
      <c r="H19" s="572">
        <v>0</v>
      </c>
      <c r="I19" s="573" t="s">
        <v>1248</v>
      </c>
      <c r="J19" s="470" t="s">
        <v>252</v>
      </c>
      <c r="K19" s="571">
        <v>100</v>
      </c>
      <c r="L19" s="632">
        <v>100</v>
      </c>
      <c r="M19" s="571"/>
      <c r="N19" s="571"/>
    </row>
    <row r="20" spans="2:14" ht="60" customHeight="1" x14ac:dyDescent="0.2">
      <c r="B20" s="74" t="s">
        <v>344</v>
      </c>
      <c r="C20" s="67" t="s">
        <v>327</v>
      </c>
      <c r="D20" s="107" t="s">
        <v>5</v>
      </c>
      <c r="E20" s="183">
        <v>0</v>
      </c>
      <c r="F20" s="621">
        <v>8.5</v>
      </c>
      <c r="G20" s="572">
        <v>0</v>
      </c>
      <c r="H20" s="572">
        <v>0</v>
      </c>
      <c r="I20" s="573" t="s">
        <v>1248</v>
      </c>
      <c r="J20" s="470" t="s">
        <v>182</v>
      </c>
      <c r="K20" s="571">
        <v>100</v>
      </c>
      <c r="L20" s="632">
        <v>100</v>
      </c>
      <c r="M20" s="571"/>
      <c r="N20" s="571"/>
    </row>
    <row r="21" spans="2:14" s="7" customFormat="1" ht="57.75" customHeight="1" x14ac:dyDescent="0.2">
      <c r="B21" s="74" t="s">
        <v>345</v>
      </c>
      <c r="C21" s="165" t="s">
        <v>330</v>
      </c>
      <c r="D21" s="165" t="s">
        <v>5</v>
      </c>
      <c r="E21" s="166">
        <v>0</v>
      </c>
      <c r="F21" s="622">
        <v>15.6</v>
      </c>
      <c r="G21" s="575">
        <v>0</v>
      </c>
      <c r="H21" s="575">
        <v>0</v>
      </c>
      <c r="I21" s="576" t="s">
        <v>1248</v>
      </c>
      <c r="J21" s="447" t="s">
        <v>176</v>
      </c>
      <c r="K21" s="568">
        <v>100</v>
      </c>
      <c r="L21" s="631">
        <v>100</v>
      </c>
      <c r="M21" s="447"/>
      <c r="N21" s="447"/>
    </row>
    <row r="22" spans="2:14" s="7" customFormat="1" ht="58.5" customHeight="1" x14ac:dyDescent="0.2">
      <c r="B22" s="74" t="s">
        <v>346</v>
      </c>
      <c r="C22" s="165" t="s">
        <v>331</v>
      </c>
      <c r="D22" s="165" t="s">
        <v>5</v>
      </c>
      <c r="E22" s="166">
        <v>0</v>
      </c>
      <c r="F22" s="622">
        <v>1.2</v>
      </c>
      <c r="G22" s="575">
        <v>0</v>
      </c>
      <c r="H22" s="575">
        <v>0</v>
      </c>
      <c r="I22" s="576" t="s">
        <v>1248</v>
      </c>
      <c r="J22" s="447" t="s">
        <v>176</v>
      </c>
      <c r="K22" s="568">
        <v>100</v>
      </c>
      <c r="L22" s="631">
        <v>100</v>
      </c>
      <c r="M22" s="447"/>
      <c r="N22" s="447"/>
    </row>
    <row r="23" spans="2:14" s="7" customFormat="1" ht="49.5" customHeight="1" x14ac:dyDescent="0.2">
      <c r="B23" s="74" t="s">
        <v>347</v>
      </c>
      <c r="C23" s="165" t="s">
        <v>332</v>
      </c>
      <c r="D23" s="165" t="s">
        <v>5</v>
      </c>
      <c r="E23" s="166">
        <v>0</v>
      </c>
      <c r="F23" s="622">
        <v>0.7</v>
      </c>
      <c r="G23" s="575">
        <v>0</v>
      </c>
      <c r="H23" s="575">
        <v>0</v>
      </c>
      <c r="I23" s="576" t="s">
        <v>1248</v>
      </c>
      <c r="J23" s="447" t="s">
        <v>176</v>
      </c>
      <c r="K23" s="568">
        <v>100</v>
      </c>
      <c r="L23" s="631">
        <v>100</v>
      </c>
      <c r="M23" s="447"/>
      <c r="N23" s="447"/>
    </row>
    <row r="24" spans="2:14" s="7" customFormat="1" ht="49.5" customHeight="1" x14ac:dyDescent="0.2">
      <c r="B24" s="74" t="s">
        <v>1135</v>
      </c>
      <c r="C24" s="165" t="s">
        <v>1363</v>
      </c>
      <c r="D24" s="165" t="s">
        <v>2</v>
      </c>
      <c r="E24" s="166">
        <v>10</v>
      </c>
      <c r="F24" s="622">
        <v>10</v>
      </c>
      <c r="G24" s="575">
        <v>0</v>
      </c>
      <c r="H24" s="575">
        <v>0</v>
      </c>
      <c r="I24" s="576" t="s">
        <v>1248</v>
      </c>
      <c r="J24" s="447" t="s">
        <v>1364</v>
      </c>
      <c r="K24" s="567" t="s">
        <v>1339</v>
      </c>
      <c r="L24" s="630" t="s">
        <v>1339</v>
      </c>
      <c r="M24" s="447"/>
      <c r="N24" s="447"/>
    </row>
    <row r="25" spans="2:14" s="7" customFormat="1" ht="26.25" customHeight="1" x14ac:dyDescent="0.2">
      <c r="B25" s="74" t="s">
        <v>1331</v>
      </c>
      <c r="C25" s="268" t="s">
        <v>1333</v>
      </c>
      <c r="D25" s="268" t="s">
        <v>5</v>
      </c>
      <c r="E25" s="525">
        <v>0</v>
      </c>
      <c r="F25" s="622">
        <v>12.7</v>
      </c>
      <c r="G25" s="574">
        <v>0</v>
      </c>
      <c r="H25" s="574">
        <v>0</v>
      </c>
      <c r="I25" s="577" t="s">
        <v>1248</v>
      </c>
      <c r="J25" s="447" t="s">
        <v>182</v>
      </c>
      <c r="K25" s="567"/>
      <c r="L25" s="630" t="s">
        <v>63</v>
      </c>
      <c r="M25" s="447"/>
      <c r="N25" s="447"/>
    </row>
    <row r="26" spans="2:14" s="7" customFormat="1" ht="26.25" customHeight="1" x14ac:dyDescent="0.2">
      <c r="B26" s="74" t="s">
        <v>1332</v>
      </c>
      <c r="C26" s="268" t="s">
        <v>1365</v>
      </c>
      <c r="D26" s="268" t="s">
        <v>5</v>
      </c>
      <c r="E26" s="525">
        <v>0</v>
      </c>
      <c r="F26" s="622">
        <v>157.30000000000001</v>
      </c>
      <c r="G26" s="574">
        <v>0</v>
      </c>
      <c r="H26" s="574">
        <v>0</v>
      </c>
      <c r="I26" s="577" t="s">
        <v>1248</v>
      </c>
      <c r="J26" s="447" t="s">
        <v>176</v>
      </c>
      <c r="K26" s="567"/>
      <c r="L26" s="630" t="s">
        <v>63</v>
      </c>
      <c r="M26" s="447"/>
      <c r="N26" s="447"/>
    </row>
    <row r="27" spans="2:14" s="7" customFormat="1" ht="31.5" customHeight="1" x14ac:dyDescent="0.2">
      <c r="B27" s="180" t="s">
        <v>348</v>
      </c>
      <c r="C27" s="1023" t="s">
        <v>239</v>
      </c>
      <c r="D27" s="1024"/>
      <c r="E27" s="168">
        <f t="shared" ref="E27:H27" si="1">SUM(E28:E34)</f>
        <v>766.7</v>
      </c>
      <c r="F27" s="578">
        <f t="shared" ref="F27" si="2">SUM(F28:F34)</f>
        <v>766.7</v>
      </c>
      <c r="G27" s="578">
        <f t="shared" si="1"/>
        <v>874.9</v>
      </c>
      <c r="H27" s="578">
        <f t="shared" si="1"/>
        <v>878.9</v>
      </c>
      <c r="I27" s="579"/>
      <c r="J27" s="580"/>
      <c r="K27" s="581"/>
      <c r="L27" s="581"/>
      <c r="M27" s="580"/>
      <c r="N27" s="580"/>
    </row>
    <row r="28" spans="2:14" ht="42.75" customHeight="1" x14ac:dyDescent="0.2">
      <c r="B28" s="74" t="s">
        <v>359</v>
      </c>
      <c r="C28" s="68" t="s">
        <v>352</v>
      </c>
      <c r="D28" s="11" t="s">
        <v>1</v>
      </c>
      <c r="E28" s="66">
        <v>245.5</v>
      </c>
      <c r="F28" s="620">
        <v>245.5</v>
      </c>
      <c r="G28" s="419">
        <v>252</v>
      </c>
      <c r="H28" s="419">
        <v>252</v>
      </c>
      <c r="I28" s="451" t="s">
        <v>1243</v>
      </c>
      <c r="J28" s="470" t="s">
        <v>35</v>
      </c>
      <c r="K28" s="582" t="s">
        <v>1048</v>
      </c>
      <c r="L28" s="633" t="s">
        <v>1048</v>
      </c>
      <c r="M28" s="582" t="s">
        <v>1048</v>
      </c>
      <c r="N28" s="582" t="s">
        <v>1048</v>
      </c>
    </row>
    <row r="29" spans="2:14" ht="43.5" customHeight="1" x14ac:dyDescent="0.2">
      <c r="B29" s="74" t="s">
        <v>360</v>
      </c>
      <c r="C29" s="12" t="s">
        <v>353</v>
      </c>
      <c r="D29" s="109" t="s">
        <v>1</v>
      </c>
      <c r="E29" s="110">
        <v>100</v>
      </c>
      <c r="F29" s="623">
        <v>100</v>
      </c>
      <c r="G29" s="583">
        <v>120</v>
      </c>
      <c r="H29" s="583">
        <v>120</v>
      </c>
      <c r="I29" s="584" t="s">
        <v>1247</v>
      </c>
      <c r="J29" s="470" t="s">
        <v>240</v>
      </c>
      <c r="K29" s="582" t="s">
        <v>153</v>
      </c>
      <c r="L29" s="633" t="s">
        <v>153</v>
      </c>
      <c r="M29" s="582" t="s">
        <v>153</v>
      </c>
      <c r="N29" s="582" t="s">
        <v>153</v>
      </c>
    </row>
    <row r="30" spans="2:14" ht="39" customHeight="1" x14ac:dyDescent="0.2">
      <c r="B30" s="74" t="s">
        <v>361</v>
      </c>
      <c r="C30" s="12" t="s">
        <v>354</v>
      </c>
      <c r="D30" s="109" t="s">
        <v>1</v>
      </c>
      <c r="E30" s="110">
        <v>161</v>
      </c>
      <c r="F30" s="623">
        <v>161</v>
      </c>
      <c r="G30" s="583">
        <v>178.5</v>
      </c>
      <c r="H30" s="583">
        <v>178.5</v>
      </c>
      <c r="I30" s="584" t="s">
        <v>1247</v>
      </c>
      <c r="J30" s="470" t="s">
        <v>37</v>
      </c>
      <c r="K30" s="582" t="s">
        <v>1049</v>
      </c>
      <c r="L30" s="633" t="s">
        <v>1049</v>
      </c>
      <c r="M30" s="582" t="s">
        <v>1049</v>
      </c>
      <c r="N30" s="582" t="s">
        <v>1049</v>
      </c>
    </row>
    <row r="31" spans="2:14" ht="36.75" customHeight="1" x14ac:dyDescent="0.2">
      <c r="B31" s="74" t="s">
        <v>362</v>
      </c>
      <c r="C31" s="47" t="s">
        <v>355</v>
      </c>
      <c r="D31" s="47" t="s">
        <v>1</v>
      </c>
      <c r="E31" s="110">
        <v>30</v>
      </c>
      <c r="F31" s="623">
        <v>30</v>
      </c>
      <c r="G31" s="583">
        <v>30</v>
      </c>
      <c r="H31" s="583">
        <v>30</v>
      </c>
      <c r="I31" s="584" t="s">
        <v>1247</v>
      </c>
      <c r="J31" s="470" t="s">
        <v>37</v>
      </c>
      <c r="K31" s="568" t="s">
        <v>141</v>
      </c>
      <c r="L31" s="631" t="s">
        <v>141</v>
      </c>
      <c r="M31" s="568" t="s">
        <v>141</v>
      </c>
      <c r="N31" s="568" t="s">
        <v>141</v>
      </c>
    </row>
    <row r="32" spans="2:14" ht="30" customHeight="1" x14ac:dyDescent="0.2">
      <c r="B32" s="74" t="s">
        <v>363</v>
      </c>
      <c r="C32" s="47" t="s">
        <v>357</v>
      </c>
      <c r="D32" s="47" t="s">
        <v>1</v>
      </c>
      <c r="E32" s="110">
        <v>190</v>
      </c>
      <c r="F32" s="623">
        <v>190</v>
      </c>
      <c r="G32" s="583">
        <v>251.4</v>
      </c>
      <c r="H32" s="583">
        <v>251.4</v>
      </c>
      <c r="I32" s="584" t="s">
        <v>1238</v>
      </c>
      <c r="J32" s="470" t="s">
        <v>874</v>
      </c>
      <c r="K32" s="568">
        <v>139</v>
      </c>
      <c r="L32" s="631">
        <v>139</v>
      </c>
      <c r="M32" s="568">
        <v>139</v>
      </c>
      <c r="N32" s="568">
        <v>139</v>
      </c>
    </row>
    <row r="33" spans="2:14" ht="38.25" customHeight="1" x14ac:dyDescent="0.2">
      <c r="B33" s="74" t="s">
        <v>364</v>
      </c>
      <c r="C33" s="36" t="s">
        <v>356</v>
      </c>
      <c r="D33" s="111" t="s">
        <v>1</v>
      </c>
      <c r="E33" s="110">
        <v>37.200000000000003</v>
      </c>
      <c r="F33" s="623">
        <v>37.200000000000003</v>
      </c>
      <c r="G33" s="583">
        <v>40</v>
      </c>
      <c r="H33" s="583">
        <v>44</v>
      </c>
      <c r="I33" s="584" t="s">
        <v>1247</v>
      </c>
      <c r="J33" s="447" t="s">
        <v>177</v>
      </c>
      <c r="K33" s="568">
        <v>59</v>
      </c>
      <c r="L33" s="631">
        <v>59</v>
      </c>
      <c r="M33" s="568">
        <v>59</v>
      </c>
      <c r="N33" s="568">
        <v>59</v>
      </c>
    </row>
    <row r="34" spans="2:14" ht="33" customHeight="1" x14ac:dyDescent="0.2">
      <c r="B34" s="74" t="s">
        <v>365</v>
      </c>
      <c r="C34" s="12" t="s">
        <v>81</v>
      </c>
      <c r="D34" s="109" t="s">
        <v>1</v>
      </c>
      <c r="E34" s="110">
        <v>3</v>
      </c>
      <c r="F34" s="623">
        <v>3</v>
      </c>
      <c r="G34" s="583">
        <v>3</v>
      </c>
      <c r="H34" s="583">
        <v>3</v>
      </c>
      <c r="I34" s="584"/>
      <c r="J34" s="470" t="s">
        <v>85</v>
      </c>
      <c r="K34" s="582">
        <v>1</v>
      </c>
      <c r="L34" s="633">
        <v>1</v>
      </c>
      <c r="M34" s="582">
        <v>1</v>
      </c>
      <c r="N34" s="582">
        <v>1</v>
      </c>
    </row>
    <row r="35" spans="2:14" ht="54.75" customHeight="1" x14ac:dyDescent="0.2">
      <c r="B35" s="180" t="s">
        <v>410</v>
      </c>
      <c r="C35" s="1023" t="s">
        <v>243</v>
      </c>
      <c r="D35" s="1024"/>
      <c r="E35" s="168">
        <f>SUM(E36:E61)</f>
        <v>6520.3</v>
      </c>
      <c r="F35" s="578">
        <f t="shared" ref="F35:H35" si="3">SUM(F36:F61)</f>
        <v>6456.2999999999993</v>
      </c>
      <c r="G35" s="578">
        <f t="shared" si="3"/>
        <v>6998.5</v>
      </c>
      <c r="H35" s="578">
        <f t="shared" si="3"/>
        <v>7338.5</v>
      </c>
      <c r="I35" s="579"/>
      <c r="J35" s="585"/>
      <c r="K35" s="586"/>
      <c r="L35" s="586"/>
      <c r="M35" s="586"/>
      <c r="N35" s="586"/>
    </row>
    <row r="36" spans="2:14" ht="48" customHeight="1" x14ac:dyDescent="0.2">
      <c r="B36" s="74" t="s">
        <v>366</v>
      </c>
      <c r="C36" s="64" t="s">
        <v>358</v>
      </c>
      <c r="D36" s="68" t="s">
        <v>1</v>
      </c>
      <c r="E36" s="419">
        <v>640</v>
      </c>
      <c r="F36" s="620">
        <v>640</v>
      </c>
      <c r="G36" s="419">
        <v>640</v>
      </c>
      <c r="H36" s="419">
        <v>640</v>
      </c>
      <c r="I36" s="451" t="s">
        <v>1244</v>
      </c>
      <c r="J36" s="444" t="s">
        <v>241</v>
      </c>
      <c r="K36" s="568">
        <v>20</v>
      </c>
      <c r="L36" s="631">
        <v>20</v>
      </c>
      <c r="M36" s="568">
        <v>21</v>
      </c>
      <c r="N36" s="568">
        <v>21</v>
      </c>
    </row>
    <row r="37" spans="2:14" ht="32.25" customHeight="1" x14ac:dyDescent="0.2">
      <c r="B37" s="74" t="s">
        <v>367</v>
      </c>
      <c r="C37" s="64" t="s">
        <v>412</v>
      </c>
      <c r="D37" s="68" t="s">
        <v>1</v>
      </c>
      <c r="E37" s="419">
        <v>5</v>
      </c>
      <c r="F37" s="620">
        <v>5</v>
      </c>
      <c r="G37" s="419">
        <v>5</v>
      </c>
      <c r="H37" s="419">
        <v>5</v>
      </c>
      <c r="I37" s="451" t="s">
        <v>1244</v>
      </c>
      <c r="J37" s="444" t="s">
        <v>1050</v>
      </c>
      <c r="K37" s="568">
        <v>2</v>
      </c>
      <c r="L37" s="631">
        <v>2</v>
      </c>
      <c r="M37" s="568">
        <v>2</v>
      </c>
      <c r="N37" s="568">
        <v>2</v>
      </c>
    </row>
    <row r="38" spans="2:14" ht="18.75" customHeight="1" x14ac:dyDescent="0.2">
      <c r="B38" s="1018" t="s">
        <v>368</v>
      </c>
      <c r="C38" s="1037" t="s">
        <v>369</v>
      </c>
      <c r="D38" s="48" t="s">
        <v>1</v>
      </c>
      <c r="E38" s="419">
        <v>1273.5999999999999</v>
      </c>
      <c r="F38" s="620">
        <v>1273.5999999999999</v>
      </c>
      <c r="G38" s="419">
        <v>1450</v>
      </c>
      <c r="H38" s="419">
        <v>1600</v>
      </c>
      <c r="I38" s="438"/>
      <c r="J38" s="1075" t="s">
        <v>200</v>
      </c>
      <c r="K38" s="1040" t="s">
        <v>1349</v>
      </c>
      <c r="L38" s="1004" t="s">
        <v>1350</v>
      </c>
      <c r="M38" s="1040" t="s">
        <v>1349</v>
      </c>
      <c r="N38" s="1040" t="s">
        <v>1349</v>
      </c>
    </row>
    <row r="39" spans="2:14" ht="18.75" customHeight="1" x14ac:dyDescent="0.2">
      <c r="B39" s="1018"/>
      <c r="C39" s="1037"/>
      <c r="D39" s="48" t="s">
        <v>5</v>
      </c>
      <c r="E39" s="419">
        <v>56.5</v>
      </c>
      <c r="F39" s="620">
        <v>66.2</v>
      </c>
      <c r="G39" s="419">
        <v>56.5</v>
      </c>
      <c r="H39" s="419">
        <v>56.5</v>
      </c>
      <c r="I39" s="441" t="s">
        <v>1245</v>
      </c>
      <c r="J39" s="1075"/>
      <c r="K39" s="1041"/>
      <c r="L39" s="1005"/>
      <c r="M39" s="1041"/>
      <c r="N39" s="1041"/>
    </row>
    <row r="40" spans="2:14" s="57" customFormat="1" ht="18.75" customHeight="1" x14ac:dyDescent="0.2">
      <c r="B40" s="1018"/>
      <c r="C40" s="1037"/>
      <c r="D40" s="48" t="s">
        <v>6</v>
      </c>
      <c r="E40" s="419">
        <v>116.3</v>
      </c>
      <c r="F40" s="620">
        <v>116.3</v>
      </c>
      <c r="G40" s="419">
        <v>116.3</v>
      </c>
      <c r="H40" s="419">
        <v>116.3</v>
      </c>
      <c r="I40" s="441"/>
      <c r="J40" s="1075"/>
      <c r="K40" s="1041"/>
      <c r="L40" s="1005"/>
      <c r="M40" s="1041"/>
      <c r="N40" s="1041"/>
    </row>
    <row r="41" spans="2:14" ht="18.75" customHeight="1" x14ac:dyDescent="0.2">
      <c r="B41" s="1018" t="s">
        <v>374</v>
      </c>
      <c r="C41" s="1037" t="s">
        <v>370</v>
      </c>
      <c r="D41" s="113" t="s">
        <v>1</v>
      </c>
      <c r="E41" s="420">
        <v>355.7</v>
      </c>
      <c r="F41" s="624">
        <v>355.7</v>
      </c>
      <c r="G41" s="420">
        <v>370</v>
      </c>
      <c r="H41" s="420">
        <v>390</v>
      </c>
      <c r="I41" s="587"/>
      <c r="J41" s="1075"/>
      <c r="K41" s="1041"/>
      <c r="L41" s="1005"/>
      <c r="M41" s="1041"/>
      <c r="N41" s="1041"/>
    </row>
    <row r="42" spans="2:14" ht="18.75" customHeight="1" x14ac:dyDescent="0.2">
      <c r="B42" s="1018"/>
      <c r="C42" s="1037"/>
      <c r="D42" s="48" t="s">
        <v>5</v>
      </c>
      <c r="E42" s="419">
        <v>2.6</v>
      </c>
      <c r="F42" s="620">
        <v>9.1</v>
      </c>
      <c r="G42" s="419">
        <v>2.6</v>
      </c>
      <c r="H42" s="419">
        <v>2.6</v>
      </c>
      <c r="I42" s="441"/>
      <c r="J42" s="1075"/>
      <c r="K42" s="1041"/>
      <c r="L42" s="1005"/>
      <c r="M42" s="1041"/>
      <c r="N42" s="1041"/>
    </row>
    <row r="43" spans="2:14" ht="18.75" customHeight="1" x14ac:dyDescent="0.2">
      <c r="B43" s="1018"/>
      <c r="C43" s="1037"/>
      <c r="D43" s="113" t="s">
        <v>6</v>
      </c>
      <c r="E43" s="420">
        <v>437.1</v>
      </c>
      <c r="F43" s="624">
        <v>437.1</v>
      </c>
      <c r="G43" s="420">
        <v>437.1</v>
      </c>
      <c r="H43" s="420">
        <v>437.1</v>
      </c>
      <c r="I43" s="587"/>
      <c r="J43" s="1075"/>
      <c r="K43" s="1041"/>
      <c r="L43" s="1005"/>
      <c r="M43" s="1041"/>
      <c r="N43" s="1041"/>
    </row>
    <row r="44" spans="2:14" ht="18.75" customHeight="1" x14ac:dyDescent="0.2">
      <c r="B44" s="1018" t="s">
        <v>375</v>
      </c>
      <c r="C44" s="1037" t="s">
        <v>371</v>
      </c>
      <c r="D44" s="113" t="s">
        <v>1</v>
      </c>
      <c r="E44" s="419">
        <v>439.5</v>
      </c>
      <c r="F44" s="620">
        <v>439.5</v>
      </c>
      <c r="G44" s="419">
        <v>475</v>
      </c>
      <c r="H44" s="419">
        <v>490</v>
      </c>
      <c r="I44" s="441"/>
      <c r="J44" s="589"/>
      <c r="K44" s="1041"/>
      <c r="L44" s="1005"/>
      <c r="M44" s="1041"/>
      <c r="N44" s="1041"/>
    </row>
    <row r="45" spans="2:14" ht="18.75" customHeight="1" x14ac:dyDescent="0.2">
      <c r="B45" s="1018"/>
      <c r="C45" s="1037"/>
      <c r="D45" s="113" t="s">
        <v>5</v>
      </c>
      <c r="E45" s="419">
        <v>11.6</v>
      </c>
      <c r="F45" s="620">
        <v>16.399999999999999</v>
      </c>
      <c r="G45" s="419">
        <v>11.6</v>
      </c>
      <c r="H45" s="419">
        <v>11.6</v>
      </c>
      <c r="I45" s="441"/>
      <c r="J45" s="589"/>
      <c r="K45" s="1041"/>
      <c r="L45" s="1005"/>
      <c r="M45" s="1041"/>
      <c r="N45" s="1041"/>
    </row>
    <row r="46" spans="2:14" ht="18.75" customHeight="1" x14ac:dyDescent="0.2">
      <c r="B46" s="1018"/>
      <c r="C46" s="1037"/>
      <c r="D46" s="113" t="s">
        <v>6</v>
      </c>
      <c r="E46" s="419">
        <v>331.3</v>
      </c>
      <c r="F46" s="620">
        <v>331.3</v>
      </c>
      <c r="G46" s="419">
        <v>331.3</v>
      </c>
      <c r="H46" s="419">
        <v>331.3</v>
      </c>
      <c r="I46" s="441"/>
      <c r="J46" s="589"/>
      <c r="K46" s="1041"/>
      <c r="L46" s="1005"/>
      <c r="M46" s="1041"/>
      <c r="N46" s="1041"/>
    </row>
    <row r="47" spans="2:14" ht="18.75" customHeight="1" x14ac:dyDescent="0.2">
      <c r="B47" s="1018" t="s">
        <v>376</v>
      </c>
      <c r="C47" s="1037" t="s">
        <v>372</v>
      </c>
      <c r="D47" s="113" t="s">
        <v>1</v>
      </c>
      <c r="E47" s="419">
        <v>444.2</v>
      </c>
      <c r="F47" s="620">
        <v>444.2</v>
      </c>
      <c r="G47" s="419">
        <v>477</v>
      </c>
      <c r="H47" s="419">
        <v>492</v>
      </c>
      <c r="I47" s="441"/>
      <c r="J47" s="589"/>
      <c r="K47" s="1041"/>
      <c r="L47" s="1005"/>
      <c r="M47" s="1041"/>
      <c r="N47" s="1041"/>
    </row>
    <row r="48" spans="2:14" ht="18.75" customHeight="1" x14ac:dyDescent="0.2">
      <c r="B48" s="1018"/>
      <c r="C48" s="1037"/>
      <c r="D48" s="113" t="s">
        <v>5</v>
      </c>
      <c r="E48" s="419">
        <v>52.8</v>
      </c>
      <c r="F48" s="620">
        <v>8.5</v>
      </c>
      <c r="G48" s="419">
        <v>52.8</v>
      </c>
      <c r="H48" s="419">
        <v>52.8</v>
      </c>
      <c r="I48" s="441"/>
      <c r="J48" s="589"/>
      <c r="K48" s="1041"/>
      <c r="L48" s="1005"/>
      <c r="M48" s="1041"/>
      <c r="N48" s="1041"/>
    </row>
    <row r="49" spans="2:14" ht="18.75" customHeight="1" x14ac:dyDescent="0.2">
      <c r="B49" s="1018"/>
      <c r="C49" s="1037"/>
      <c r="D49" s="113" t="s">
        <v>6</v>
      </c>
      <c r="E49" s="419">
        <v>320</v>
      </c>
      <c r="F49" s="620">
        <v>350</v>
      </c>
      <c r="G49" s="419">
        <v>320</v>
      </c>
      <c r="H49" s="419">
        <v>320</v>
      </c>
      <c r="I49" s="441"/>
      <c r="J49" s="589"/>
      <c r="K49" s="1042"/>
      <c r="L49" s="1006"/>
      <c r="M49" s="1042"/>
      <c r="N49" s="1042"/>
    </row>
    <row r="50" spans="2:14" ht="32.25" customHeight="1" x14ac:dyDescent="0.2">
      <c r="B50" s="74" t="s">
        <v>377</v>
      </c>
      <c r="C50" s="36" t="s">
        <v>373</v>
      </c>
      <c r="D50" s="36" t="s">
        <v>1</v>
      </c>
      <c r="E50" s="420">
        <v>105</v>
      </c>
      <c r="F50" s="624">
        <v>105</v>
      </c>
      <c r="G50" s="420">
        <v>105</v>
      </c>
      <c r="H50" s="420">
        <v>105</v>
      </c>
      <c r="I50" s="590" t="s">
        <v>1244</v>
      </c>
      <c r="J50" s="447" t="s">
        <v>86</v>
      </c>
      <c r="K50" s="588">
        <v>21</v>
      </c>
      <c r="L50" s="631">
        <v>21</v>
      </c>
      <c r="M50" s="588">
        <v>21</v>
      </c>
      <c r="N50" s="588">
        <v>21</v>
      </c>
    </row>
    <row r="51" spans="2:14" ht="33.75" customHeight="1" x14ac:dyDescent="0.2">
      <c r="B51" s="74" t="s">
        <v>378</v>
      </c>
      <c r="C51" s="36" t="s">
        <v>242</v>
      </c>
      <c r="D51" s="36" t="s">
        <v>1</v>
      </c>
      <c r="E51" s="420">
        <v>15</v>
      </c>
      <c r="F51" s="624">
        <v>15</v>
      </c>
      <c r="G51" s="420">
        <v>15</v>
      </c>
      <c r="H51" s="420">
        <v>15</v>
      </c>
      <c r="I51" s="590" t="s">
        <v>1244</v>
      </c>
      <c r="J51" s="447" t="s">
        <v>86</v>
      </c>
      <c r="K51" s="588">
        <v>5</v>
      </c>
      <c r="L51" s="631">
        <v>5</v>
      </c>
      <c r="M51" s="588">
        <v>5</v>
      </c>
      <c r="N51" s="588">
        <v>5</v>
      </c>
    </row>
    <row r="52" spans="2:14" s="58" customFormat="1" ht="29.25" customHeight="1" x14ac:dyDescent="0.2">
      <c r="B52" s="74" t="s">
        <v>379</v>
      </c>
      <c r="C52" s="64" t="s">
        <v>382</v>
      </c>
      <c r="D52" s="36" t="s">
        <v>2</v>
      </c>
      <c r="E52" s="419">
        <v>174</v>
      </c>
      <c r="F52" s="620">
        <v>174</v>
      </c>
      <c r="G52" s="419">
        <v>182</v>
      </c>
      <c r="H52" s="419">
        <v>182</v>
      </c>
      <c r="I52" s="590" t="s">
        <v>1244</v>
      </c>
      <c r="J52" s="444" t="s">
        <v>86</v>
      </c>
      <c r="K52" s="568" t="s">
        <v>1051</v>
      </c>
      <c r="L52" s="631" t="s">
        <v>1051</v>
      </c>
      <c r="M52" s="568" t="s">
        <v>1051</v>
      </c>
      <c r="N52" s="568" t="s">
        <v>1051</v>
      </c>
    </row>
    <row r="53" spans="2:14" ht="21" customHeight="1" x14ac:dyDescent="0.2">
      <c r="B53" s="934" t="s">
        <v>380</v>
      </c>
      <c r="C53" s="1025" t="s">
        <v>383</v>
      </c>
      <c r="D53" s="76" t="s">
        <v>5</v>
      </c>
      <c r="E53" s="419">
        <v>85.1</v>
      </c>
      <c r="F53" s="620">
        <v>82</v>
      </c>
      <c r="G53" s="419">
        <v>92.3</v>
      </c>
      <c r="H53" s="419">
        <v>92.3</v>
      </c>
      <c r="I53" s="1030" t="s">
        <v>1244</v>
      </c>
      <c r="J53" s="1047" t="s">
        <v>196</v>
      </c>
      <c r="K53" s="1029" t="s">
        <v>1052</v>
      </c>
      <c r="L53" s="1053" t="s">
        <v>1052</v>
      </c>
      <c r="M53" s="1029" t="s">
        <v>1052</v>
      </c>
      <c r="N53" s="1029" t="s">
        <v>1053</v>
      </c>
    </row>
    <row r="54" spans="2:14" ht="21.75" customHeight="1" x14ac:dyDescent="0.2">
      <c r="B54" s="934"/>
      <c r="C54" s="1025"/>
      <c r="D54" s="76" t="s">
        <v>1</v>
      </c>
      <c r="E54" s="419">
        <v>51.9</v>
      </c>
      <c r="F54" s="620">
        <v>51.9</v>
      </c>
      <c r="G54" s="419">
        <v>51.9</v>
      </c>
      <c r="H54" s="419">
        <v>51.9</v>
      </c>
      <c r="I54" s="1031"/>
      <c r="J54" s="1047"/>
      <c r="K54" s="1029"/>
      <c r="L54" s="1053"/>
      <c r="M54" s="1029"/>
      <c r="N54" s="1029"/>
    </row>
    <row r="55" spans="2:14" ht="29.25" customHeight="1" x14ac:dyDescent="0.2">
      <c r="B55" s="74" t="s">
        <v>381</v>
      </c>
      <c r="C55" s="68" t="s">
        <v>384</v>
      </c>
      <c r="D55" s="67" t="s">
        <v>1</v>
      </c>
      <c r="E55" s="419">
        <v>40.299999999999997</v>
      </c>
      <c r="F55" s="620">
        <v>40.299999999999997</v>
      </c>
      <c r="G55" s="419">
        <v>40.299999999999997</v>
      </c>
      <c r="H55" s="419">
        <v>40.299999999999997</v>
      </c>
      <c r="I55" s="590" t="s">
        <v>1244</v>
      </c>
      <c r="J55" s="591" t="s">
        <v>385</v>
      </c>
      <c r="K55" s="582">
        <v>12</v>
      </c>
      <c r="L55" s="633">
        <v>12</v>
      </c>
      <c r="M55" s="582">
        <v>12</v>
      </c>
      <c r="N55" s="582">
        <v>12</v>
      </c>
    </row>
    <row r="56" spans="2:14" ht="36.75" customHeight="1" x14ac:dyDescent="0.2">
      <c r="B56" s="971" t="s">
        <v>693</v>
      </c>
      <c r="C56" s="1019" t="s">
        <v>1127</v>
      </c>
      <c r="D56" s="67" t="s">
        <v>1</v>
      </c>
      <c r="E56" s="419">
        <v>0</v>
      </c>
      <c r="F56" s="620">
        <v>0</v>
      </c>
      <c r="G56" s="419">
        <v>0</v>
      </c>
      <c r="H56" s="419">
        <v>20</v>
      </c>
      <c r="I56" s="1061" t="s">
        <v>1244</v>
      </c>
      <c r="J56" s="1047" t="s">
        <v>385</v>
      </c>
      <c r="K56" s="1029"/>
      <c r="L56" s="1053"/>
      <c r="M56" s="1029"/>
      <c r="N56" s="1032" t="s">
        <v>1001</v>
      </c>
    </row>
    <row r="57" spans="2:14" ht="34.5" customHeight="1" x14ac:dyDescent="0.2">
      <c r="B57" s="973"/>
      <c r="C57" s="1020"/>
      <c r="D57" s="67" t="s">
        <v>2</v>
      </c>
      <c r="E57" s="66">
        <v>0</v>
      </c>
      <c r="F57" s="620">
        <v>0</v>
      </c>
      <c r="G57" s="419">
        <v>0</v>
      </c>
      <c r="H57" s="419">
        <v>120</v>
      </c>
      <c r="I57" s="1062"/>
      <c r="J57" s="1047"/>
      <c r="K57" s="1029"/>
      <c r="L57" s="1053"/>
      <c r="M57" s="1029"/>
      <c r="N57" s="1032"/>
    </row>
    <row r="58" spans="2:14" ht="58.5" customHeight="1" x14ac:dyDescent="0.2">
      <c r="B58" s="74" t="s">
        <v>387</v>
      </c>
      <c r="C58" s="68" t="s">
        <v>386</v>
      </c>
      <c r="D58" s="68" t="s">
        <v>5</v>
      </c>
      <c r="E58" s="112">
        <v>1410</v>
      </c>
      <c r="F58" s="624">
        <v>1410</v>
      </c>
      <c r="G58" s="420">
        <v>1590</v>
      </c>
      <c r="H58" s="420">
        <v>1590</v>
      </c>
      <c r="I58" s="590" t="s">
        <v>1244</v>
      </c>
      <c r="J58" s="470" t="s">
        <v>191</v>
      </c>
      <c r="K58" s="567" t="s">
        <v>1054</v>
      </c>
      <c r="L58" s="630" t="s">
        <v>1054</v>
      </c>
      <c r="M58" s="567" t="s">
        <v>1054</v>
      </c>
      <c r="N58" s="567" t="s">
        <v>1054</v>
      </c>
    </row>
    <row r="59" spans="2:14" ht="22.5" customHeight="1" x14ac:dyDescent="0.2">
      <c r="B59" s="934" t="s">
        <v>694</v>
      </c>
      <c r="C59" s="1013" t="s">
        <v>388</v>
      </c>
      <c r="D59" s="107" t="s">
        <v>5</v>
      </c>
      <c r="E59" s="66">
        <v>152.80000000000001</v>
      </c>
      <c r="F59" s="620">
        <v>61.2</v>
      </c>
      <c r="G59" s="419">
        <v>152.80000000000001</v>
      </c>
      <c r="H59" s="419">
        <v>152.80000000000001</v>
      </c>
      <c r="I59" s="1039" t="s">
        <v>1246</v>
      </c>
      <c r="J59" s="1015" t="s">
        <v>199</v>
      </c>
      <c r="K59" s="1074">
        <v>21</v>
      </c>
      <c r="L59" s="1008">
        <v>21</v>
      </c>
      <c r="M59" s="1074">
        <v>23</v>
      </c>
      <c r="N59" s="1074">
        <v>23</v>
      </c>
    </row>
    <row r="60" spans="2:14" ht="18" customHeight="1" x14ac:dyDescent="0.2">
      <c r="B60" s="934"/>
      <c r="C60" s="1013"/>
      <c r="D60" s="67" t="s">
        <v>1</v>
      </c>
      <c r="E60" s="66">
        <v>0</v>
      </c>
      <c r="F60" s="620">
        <v>0</v>
      </c>
      <c r="G60" s="419">
        <v>0</v>
      </c>
      <c r="H60" s="419">
        <v>0</v>
      </c>
      <c r="I60" s="1039"/>
      <c r="J60" s="1015"/>
      <c r="K60" s="1074"/>
      <c r="L60" s="1008"/>
      <c r="M60" s="1074"/>
      <c r="N60" s="1074"/>
    </row>
    <row r="61" spans="2:14" ht="36" customHeight="1" x14ac:dyDescent="0.2">
      <c r="B61" s="140" t="s">
        <v>1330</v>
      </c>
      <c r="C61" s="68" t="s">
        <v>1328</v>
      </c>
      <c r="D61" s="67" t="s">
        <v>5</v>
      </c>
      <c r="E61" s="66">
        <v>0</v>
      </c>
      <c r="F61" s="620">
        <v>24</v>
      </c>
      <c r="G61" s="419">
        <v>24</v>
      </c>
      <c r="H61" s="419">
        <v>24</v>
      </c>
      <c r="I61" s="451"/>
      <c r="J61" s="470" t="s">
        <v>1329</v>
      </c>
      <c r="K61" s="471"/>
      <c r="L61" s="635">
        <v>100</v>
      </c>
      <c r="M61" s="471">
        <v>100</v>
      </c>
      <c r="N61" s="471">
        <v>100</v>
      </c>
    </row>
    <row r="62" spans="2:14" s="170" customFormat="1" ht="54" customHeight="1" x14ac:dyDescent="0.2">
      <c r="B62" s="280" t="s">
        <v>389</v>
      </c>
      <c r="C62" s="426" t="s">
        <v>1249</v>
      </c>
      <c r="D62" s="427"/>
      <c r="E62" s="311">
        <f t="shared" ref="E62:H62" si="4">SUM(E63:E77)</f>
        <v>3299.3</v>
      </c>
      <c r="F62" s="433">
        <f t="shared" ref="F62" si="5">SUM(F63:F77)</f>
        <v>3318.2999999999997</v>
      </c>
      <c r="G62" s="433">
        <f t="shared" si="4"/>
        <v>3828.5</v>
      </c>
      <c r="H62" s="433">
        <f t="shared" si="4"/>
        <v>4098</v>
      </c>
      <c r="I62" s="434"/>
      <c r="J62" s="435"/>
      <c r="K62" s="435"/>
      <c r="L62" s="435"/>
      <c r="M62" s="435"/>
      <c r="N62" s="593"/>
    </row>
    <row r="63" spans="2:14" ht="24.75" customHeight="1" x14ac:dyDescent="0.2">
      <c r="B63" s="1018" t="s">
        <v>390</v>
      </c>
      <c r="C63" s="917" t="s">
        <v>391</v>
      </c>
      <c r="D63" s="428" t="s">
        <v>1</v>
      </c>
      <c r="E63" s="102">
        <v>1347.8</v>
      </c>
      <c r="F63" s="620">
        <v>1347.8</v>
      </c>
      <c r="G63" s="419">
        <v>1450</v>
      </c>
      <c r="H63" s="419">
        <v>1650</v>
      </c>
      <c r="I63" s="1030" t="s">
        <v>1235</v>
      </c>
      <c r="J63" s="1047" t="s">
        <v>200</v>
      </c>
      <c r="K63" s="1068" t="s">
        <v>246</v>
      </c>
      <c r="L63" s="1009" t="s">
        <v>246</v>
      </c>
      <c r="M63" s="1068" t="s">
        <v>246</v>
      </c>
      <c r="N63" s="1068" t="s">
        <v>246</v>
      </c>
    </row>
    <row r="64" spans="2:14" ht="24.75" customHeight="1" x14ac:dyDescent="0.2">
      <c r="B64" s="1018"/>
      <c r="C64" s="1069"/>
      <c r="D64" s="428" t="s">
        <v>5</v>
      </c>
      <c r="E64" s="102">
        <v>197.7</v>
      </c>
      <c r="F64" s="620">
        <v>207</v>
      </c>
      <c r="G64" s="419">
        <v>197.7</v>
      </c>
      <c r="H64" s="419">
        <v>197.7</v>
      </c>
      <c r="I64" s="1038"/>
      <c r="J64" s="1047"/>
      <c r="K64" s="1068"/>
      <c r="L64" s="1009"/>
      <c r="M64" s="1068"/>
      <c r="N64" s="1068"/>
    </row>
    <row r="65" spans="2:14" ht="24.75" customHeight="1" x14ac:dyDescent="0.2">
      <c r="B65" s="1018"/>
      <c r="C65" s="917"/>
      <c r="D65" s="428" t="s">
        <v>6</v>
      </c>
      <c r="E65" s="102">
        <v>6.3</v>
      </c>
      <c r="F65" s="620">
        <v>6.3</v>
      </c>
      <c r="G65" s="419">
        <v>6.3</v>
      </c>
      <c r="H65" s="419">
        <v>6.3</v>
      </c>
      <c r="I65" s="1031"/>
      <c r="J65" s="1047"/>
      <c r="K65" s="1068"/>
      <c r="L65" s="1009"/>
      <c r="M65" s="1068"/>
      <c r="N65" s="1068"/>
    </row>
    <row r="66" spans="2:14" s="58" customFormat="1" ht="32.25" customHeight="1" x14ac:dyDescent="0.2">
      <c r="B66" s="169" t="s">
        <v>393</v>
      </c>
      <c r="C66" s="45" t="s">
        <v>392</v>
      </c>
      <c r="D66" s="36" t="s">
        <v>5</v>
      </c>
      <c r="E66" s="66">
        <v>25</v>
      </c>
      <c r="F66" s="620">
        <v>25</v>
      </c>
      <c r="G66" s="419">
        <v>25</v>
      </c>
      <c r="H66" s="419">
        <v>25</v>
      </c>
      <c r="I66" s="451" t="s">
        <v>1236</v>
      </c>
      <c r="J66" s="447" t="s">
        <v>916</v>
      </c>
      <c r="K66" s="447">
        <v>1</v>
      </c>
      <c r="L66" s="634">
        <v>1</v>
      </c>
      <c r="M66" s="447">
        <v>1</v>
      </c>
      <c r="N66" s="447">
        <v>1</v>
      </c>
    </row>
    <row r="67" spans="2:14" s="58" customFormat="1" ht="26.25" customHeight="1" x14ac:dyDescent="0.2">
      <c r="B67" s="1019" t="s">
        <v>394</v>
      </c>
      <c r="C67" s="1059" t="s">
        <v>395</v>
      </c>
      <c r="D67" s="36" t="s">
        <v>2</v>
      </c>
      <c r="E67" s="66">
        <v>103</v>
      </c>
      <c r="F67" s="620">
        <v>103</v>
      </c>
      <c r="G67" s="419">
        <v>103</v>
      </c>
      <c r="H67" s="419">
        <v>103</v>
      </c>
      <c r="I67" s="438"/>
      <c r="J67" s="1034" t="s">
        <v>102</v>
      </c>
      <c r="K67" s="1054">
        <v>150</v>
      </c>
      <c r="L67" s="1035">
        <v>150</v>
      </c>
      <c r="M67" s="1054">
        <v>150</v>
      </c>
      <c r="N67" s="1054">
        <v>150</v>
      </c>
    </row>
    <row r="68" spans="2:14" s="58" customFormat="1" ht="22.5" customHeight="1" x14ac:dyDescent="0.2">
      <c r="B68" s="1020"/>
      <c r="C68" s="1060"/>
      <c r="D68" s="36" t="s">
        <v>1</v>
      </c>
      <c r="E68" s="66">
        <v>103</v>
      </c>
      <c r="F68" s="620">
        <v>103</v>
      </c>
      <c r="G68" s="419">
        <v>103</v>
      </c>
      <c r="H68" s="419">
        <v>103</v>
      </c>
      <c r="I68" s="442" t="s">
        <v>1237</v>
      </c>
      <c r="J68" s="1036"/>
      <c r="K68" s="1054"/>
      <c r="L68" s="1035"/>
      <c r="M68" s="1054"/>
      <c r="N68" s="1054"/>
    </row>
    <row r="69" spans="2:14" s="58" customFormat="1" ht="20.25" customHeight="1" x14ac:dyDescent="0.2">
      <c r="B69" s="1019" t="s">
        <v>396</v>
      </c>
      <c r="C69" s="1055" t="s">
        <v>398</v>
      </c>
      <c r="D69" s="36" t="s">
        <v>1</v>
      </c>
      <c r="E69" s="66">
        <v>144.30000000000001</v>
      </c>
      <c r="F69" s="620">
        <v>144.30000000000001</v>
      </c>
      <c r="G69" s="419">
        <v>208.5</v>
      </c>
      <c r="H69" s="419">
        <v>278</v>
      </c>
      <c r="I69" s="438"/>
      <c r="J69" s="1034" t="s">
        <v>152</v>
      </c>
      <c r="K69" s="1054" t="s">
        <v>397</v>
      </c>
      <c r="L69" s="1035" t="s">
        <v>397</v>
      </c>
      <c r="M69" s="1054" t="s">
        <v>397</v>
      </c>
      <c r="N69" s="1054" t="s">
        <v>397</v>
      </c>
    </row>
    <row r="70" spans="2:14" s="58" customFormat="1" ht="20.25" customHeight="1" x14ac:dyDescent="0.2">
      <c r="B70" s="1020"/>
      <c r="C70" s="1070"/>
      <c r="D70" s="36" t="s">
        <v>5</v>
      </c>
      <c r="E70" s="66">
        <v>151.80000000000001</v>
      </c>
      <c r="F70" s="620">
        <v>161.5</v>
      </c>
      <c r="G70" s="419">
        <v>161.5</v>
      </c>
      <c r="H70" s="419">
        <v>161.5</v>
      </c>
      <c r="I70" s="442"/>
      <c r="J70" s="1034"/>
      <c r="K70" s="1054"/>
      <c r="L70" s="1035"/>
      <c r="M70" s="1054"/>
      <c r="N70" s="1054"/>
    </row>
    <row r="71" spans="2:14" s="58" customFormat="1" ht="43.5" customHeight="1" x14ac:dyDescent="0.2">
      <c r="B71" s="316" t="s">
        <v>399</v>
      </c>
      <c r="C71" s="62" t="s">
        <v>875</v>
      </c>
      <c r="D71" s="36" t="s">
        <v>1</v>
      </c>
      <c r="E71" s="66">
        <v>19</v>
      </c>
      <c r="F71" s="620">
        <v>19</v>
      </c>
      <c r="G71" s="419">
        <v>19</v>
      </c>
      <c r="H71" s="419">
        <v>19</v>
      </c>
      <c r="I71" s="442" t="s">
        <v>1239</v>
      </c>
      <c r="J71" s="444" t="s">
        <v>244</v>
      </c>
      <c r="K71" s="455" t="s">
        <v>1055</v>
      </c>
      <c r="L71" s="636" t="s">
        <v>1055</v>
      </c>
      <c r="M71" s="455" t="s">
        <v>1055</v>
      </c>
      <c r="N71" s="455" t="s">
        <v>1055</v>
      </c>
    </row>
    <row r="72" spans="2:14" s="58" customFormat="1" ht="40.5" customHeight="1" x14ac:dyDescent="0.2">
      <c r="B72" s="316" t="s">
        <v>401</v>
      </c>
      <c r="C72" s="62" t="s">
        <v>876</v>
      </c>
      <c r="D72" s="36" t="s">
        <v>1</v>
      </c>
      <c r="E72" s="66">
        <v>11</v>
      </c>
      <c r="F72" s="620">
        <v>11</v>
      </c>
      <c r="G72" s="419">
        <v>11</v>
      </c>
      <c r="H72" s="419">
        <v>11</v>
      </c>
      <c r="I72" s="442" t="s">
        <v>1239</v>
      </c>
      <c r="J72" s="444" t="s">
        <v>244</v>
      </c>
      <c r="K72" s="455" t="s">
        <v>1056</v>
      </c>
      <c r="L72" s="636" t="s">
        <v>1056</v>
      </c>
      <c r="M72" s="455" t="s">
        <v>1056</v>
      </c>
      <c r="N72" s="455" t="s">
        <v>1056</v>
      </c>
    </row>
    <row r="73" spans="2:14" s="58" customFormat="1" ht="39.75" customHeight="1" x14ac:dyDescent="0.2">
      <c r="B73" s="316" t="s">
        <v>402</v>
      </c>
      <c r="C73" s="62" t="s">
        <v>400</v>
      </c>
      <c r="D73" s="36" t="s">
        <v>1</v>
      </c>
      <c r="E73" s="66">
        <v>10</v>
      </c>
      <c r="F73" s="620">
        <v>10</v>
      </c>
      <c r="G73" s="419">
        <v>10</v>
      </c>
      <c r="H73" s="419">
        <v>10</v>
      </c>
      <c r="I73" s="442" t="s">
        <v>1240</v>
      </c>
      <c r="J73" s="444" t="s">
        <v>245</v>
      </c>
      <c r="K73" s="455" t="s">
        <v>172</v>
      </c>
      <c r="L73" s="636" t="s">
        <v>172</v>
      </c>
      <c r="M73" s="455" t="s">
        <v>172</v>
      </c>
      <c r="N73" s="455" t="s">
        <v>172</v>
      </c>
    </row>
    <row r="74" spans="2:14" s="58" customFormat="1" ht="45" customHeight="1" x14ac:dyDescent="0.2">
      <c r="B74" s="316" t="s">
        <v>403</v>
      </c>
      <c r="C74" s="62" t="s">
        <v>407</v>
      </c>
      <c r="D74" s="36" t="s">
        <v>1</v>
      </c>
      <c r="E74" s="66">
        <v>12</v>
      </c>
      <c r="F74" s="620">
        <v>12</v>
      </c>
      <c r="G74" s="419">
        <v>12</v>
      </c>
      <c r="H74" s="419">
        <v>12</v>
      </c>
      <c r="I74" s="451" t="s">
        <v>1240</v>
      </c>
      <c r="J74" s="444" t="s">
        <v>245</v>
      </c>
      <c r="K74" s="455" t="s">
        <v>1057</v>
      </c>
      <c r="L74" s="636" t="s">
        <v>1057</v>
      </c>
      <c r="M74" s="455" t="s">
        <v>1057</v>
      </c>
      <c r="N74" s="455" t="s">
        <v>1057</v>
      </c>
    </row>
    <row r="75" spans="2:14" s="58" customFormat="1" ht="85.5" customHeight="1" x14ac:dyDescent="0.2">
      <c r="B75" s="316" t="s">
        <v>404</v>
      </c>
      <c r="C75" s="47" t="s">
        <v>414</v>
      </c>
      <c r="D75" s="47" t="s">
        <v>5</v>
      </c>
      <c r="E75" s="171">
        <v>912</v>
      </c>
      <c r="F75" s="625">
        <v>912</v>
      </c>
      <c r="G75" s="420">
        <v>1265.0999999999999</v>
      </c>
      <c r="H75" s="420">
        <v>1265.0999999999999</v>
      </c>
      <c r="I75" s="590" t="s">
        <v>1242</v>
      </c>
      <c r="J75" s="470" t="s">
        <v>192</v>
      </c>
      <c r="K75" s="455" t="s">
        <v>160</v>
      </c>
      <c r="L75" s="636" t="s">
        <v>160</v>
      </c>
      <c r="M75" s="455" t="s">
        <v>160</v>
      </c>
      <c r="N75" s="455" t="s">
        <v>160</v>
      </c>
    </row>
    <row r="76" spans="2:14" s="58" customFormat="1" ht="31.5" customHeight="1" x14ac:dyDescent="0.2">
      <c r="B76" s="971" t="s">
        <v>406</v>
      </c>
      <c r="C76" s="1071" t="s">
        <v>405</v>
      </c>
      <c r="D76" s="96" t="s">
        <v>5</v>
      </c>
      <c r="E76" s="104">
        <v>195</v>
      </c>
      <c r="F76" s="626">
        <v>195</v>
      </c>
      <c r="G76" s="595">
        <v>195</v>
      </c>
      <c r="H76" s="595">
        <v>195</v>
      </c>
      <c r="I76" s="1063" t="s">
        <v>1244</v>
      </c>
      <c r="J76" s="1072" t="s">
        <v>250</v>
      </c>
      <c r="K76" s="1044">
        <v>13</v>
      </c>
      <c r="L76" s="1065">
        <v>13</v>
      </c>
      <c r="M76" s="1044">
        <v>13</v>
      </c>
      <c r="N76" s="1044">
        <v>13</v>
      </c>
    </row>
    <row r="77" spans="2:14" s="58" customFormat="1" ht="36" customHeight="1" x14ac:dyDescent="0.2">
      <c r="B77" s="973"/>
      <c r="C77" s="1071"/>
      <c r="D77" s="96" t="s">
        <v>1</v>
      </c>
      <c r="E77" s="104">
        <v>61.4</v>
      </c>
      <c r="F77" s="626">
        <v>61.4</v>
      </c>
      <c r="G77" s="595">
        <v>61.4</v>
      </c>
      <c r="H77" s="595">
        <v>61.4</v>
      </c>
      <c r="I77" s="1064"/>
      <c r="J77" s="1072"/>
      <c r="K77" s="1044"/>
      <c r="L77" s="1065"/>
      <c r="M77" s="1044"/>
      <c r="N77" s="1044"/>
    </row>
    <row r="78" spans="2:14" ht="45" customHeight="1" x14ac:dyDescent="0.2">
      <c r="B78" s="280" t="s">
        <v>408</v>
      </c>
      <c r="C78" s="1023" t="s">
        <v>421</v>
      </c>
      <c r="D78" s="1073"/>
      <c r="E78" s="167">
        <f>SUM(E79:E93)</f>
        <v>575</v>
      </c>
      <c r="F78" s="458">
        <f t="shared" ref="F78:H78" si="6">SUM(F79:F93)</f>
        <v>597.90000000000009</v>
      </c>
      <c r="G78" s="458">
        <f t="shared" si="6"/>
        <v>743</v>
      </c>
      <c r="H78" s="458">
        <f t="shared" si="6"/>
        <v>1114</v>
      </c>
      <c r="I78" s="597"/>
      <c r="J78" s="432"/>
      <c r="K78" s="580"/>
      <c r="L78" s="580"/>
      <c r="M78" s="580"/>
      <c r="N78" s="580"/>
    </row>
    <row r="79" spans="2:14" ht="23.25" customHeight="1" x14ac:dyDescent="0.2">
      <c r="B79" s="971" t="s">
        <v>409</v>
      </c>
      <c r="C79" s="1037" t="s">
        <v>877</v>
      </c>
      <c r="D79" s="64" t="s">
        <v>1</v>
      </c>
      <c r="E79" s="66">
        <v>150</v>
      </c>
      <c r="F79" s="620">
        <v>150</v>
      </c>
      <c r="G79" s="419">
        <v>50</v>
      </c>
      <c r="H79" s="419">
        <v>50</v>
      </c>
      <c r="I79" s="1030" t="s">
        <v>1231</v>
      </c>
      <c r="J79" s="1034" t="s">
        <v>78</v>
      </c>
      <c r="K79" s="1033">
        <v>5</v>
      </c>
      <c r="L79" s="1043">
        <v>5</v>
      </c>
      <c r="M79" s="1033">
        <v>2</v>
      </c>
      <c r="N79" s="1033">
        <v>2</v>
      </c>
    </row>
    <row r="80" spans="2:14" ht="19.5" customHeight="1" x14ac:dyDescent="0.2">
      <c r="B80" s="973"/>
      <c r="C80" s="1037"/>
      <c r="D80" s="64" t="s">
        <v>2</v>
      </c>
      <c r="E80" s="66">
        <v>0</v>
      </c>
      <c r="F80" s="620">
        <v>0</v>
      </c>
      <c r="G80" s="419">
        <v>0</v>
      </c>
      <c r="H80" s="419">
        <v>0</v>
      </c>
      <c r="I80" s="1031"/>
      <c r="J80" s="1034"/>
      <c r="K80" s="1033"/>
      <c r="L80" s="1043"/>
      <c r="M80" s="1033"/>
      <c r="N80" s="1033"/>
    </row>
    <row r="81" spans="2:14" ht="27" customHeight="1" x14ac:dyDescent="0.2">
      <c r="B81" s="971" t="s">
        <v>424</v>
      </c>
      <c r="C81" s="1055" t="s">
        <v>423</v>
      </c>
      <c r="D81" s="64" t="s">
        <v>1</v>
      </c>
      <c r="E81" s="66">
        <v>0</v>
      </c>
      <c r="F81" s="620">
        <v>0</v>
      </c>
      <c r="G81" s="419">
        <v>15</v>
      </c>
      <c r="H81" s="419">
        <v>15</v>
      </c>
      <c r="I81" s="438" t="s">
        <v>1231</v>
      </c>
      <c r="J81" s="1034" t="s">
        <v>1014</v>
      </c>
      <c r="K81" s="1054"/>
      <c r="L81" s="1035"/>
      <c r="M81" s="1054">
        <v>1</v>
      </c>
      <c r="N81" s="1054">
        <v>1</v>
      </c>
    </row>
    <row r="82" spans="2:14" ht="19.5" customHeight="1" x14ac:dyDescent="0.2">
      <c r="B82" s="973"/>
      <c r="C82" s="1056"/>
      <c r="D82" s="64" t="s">
        <v>2</v>
      </c>
      <c r="E82" s="66">
        <v>0</v>
      </c>
      <c r="F82" s="620">
        <v>0</v>
      </c>
      <c r="G82" s="419">
        <v>100</v>
      </c>
      <c r="H82" s="419">
        <v>100</v>
      </c>
      <c r="I82" s="442"/>
      <c r="J82" s="1034"/>
      <c r="K82" s="1054"/>
      <c r="L82" s="1035"/>
      <c r="M82" s="1054"/>
      <c r="N82" s="1054"/>
    </row>
    <row r="83" spans="2:14" ht="45" customHeight="1" x14ac:dyDescent="0.2">
      <c r="B83" s="316" t="s">
        <v>416</v>
      </c>
      <c r="C83" s="64" t="s">
        <v>413</v>
      </c>
      <c r="D83" s="64" t="s">
        <v>1</v>
      </c>
      <c r="E83" s="66">
        <v>200</v>
      </c>
      <c r="F83" s="620">
        <v>200</v>
      </c>
      <c r="G83" s="419">
        <v>200</v>
      </c>
      <c r="H83" s="419">
        <v>200</v>
      </c>
      <c r="I83" s="451" t="s">
        <v>1232</v>
      </c>
      <c r="J83" s="444" t="s">
        <v>201</v>
      </c>
      <c r="K83" s="447">
        <v>100</v>
      </c>
      <c r="L83" s="634">
        <v>100</v>
      </c>
      <c r="M83" s="447">
        <v>100</v>
      </c>
      <c r="N83" s="447">
        <v>100</v>
      </c>
    </row>
    <row r="84" spans="2:14" ht="35.25" customHeight="1" x14ac:dyDescent="0.2">
      <c r="B84" s="316" t="s">
        <v>417</v>
      </c>
      <c r="C84" s="64" t="s">
        <v>695</v>
      </c>
      <c r="D84" s="64" t="s">
        <v>1</v>
      </c>
      <c r="E84" s="66">
        <v>15</v>
      </c>
      <c r="F84" s="620">
        <v>16.7</v>
      </c>
      <c r="G84" s="419">
        <v>15</v>
      </c>
      <c r="H84" s="419">
        <v>15</v>
      </c>
      <c r="I84" s="451"/>
      <c r="J84" s="444" t="s">
        <v>257</v>
      </c>
      <c r="K84" s="447">
        <v>100</v>
      </c>
      <c r="L84" s="634">
        <v>100</v>
      </c>
      <c r="M84" s="447">
        <v>100</v>
      </c>
      <c r="N84" s="447">
        <v>100</v>
      </c>
    </row>
    <row r="85" spans="2:14" ht="43.5" customHeight="1" x14ac:dyDescent="0.2">
      <c r="B85" s="316" t="s">
        <v>418</v>
      </c>
      <c r="C85" s="64" t="s">
        <v>415</v>
      </c>
      <c r="D85" s="64" t="s">
        <v>1</v>
      </c>
      <c r="E85" s="66">
        <v>170</v>
      </c>
      <c r="F85" s="620">
        <v>170</v>
      </c>
      <c r="G85" s="419">
        <v>100</v>
      </c>
      <c r="H85" s="419">
        <v>100</v>
      </c>
      <c r="I85" s="451" t="s">
        <v>1233</v>
      </c>
      <c r="J85" s="444" t="s">
        <v>77</v>
      </c>
      <c r="K85" s="447">
        <v>3</v>
      </c>
      <c r="L85" s="634">
        <v>3</v>
      </c>
      <c r="M85" s="447">
        <v>3</v>
      </c>
      <c r="N85" s="447">
        <v>3</v>
      </c>
    </row>
    <row r="86" spans="2:14" ht="33" customHeight="1" x14ac:dyDescent="0.2">
      <c r="B86" s="316" t="s">
        <v>425</v>
      </c>
      <c r="C86" s="63" t="s">
        <v>420</v>
      </c>
      <c r="D86" s="50" t="s">
        <v>5</v>
      </c>
      <c r="E86" s="106">
        <v>40</v>
      </c>
      <c r="F86" s="618">
        <v>53.2</v>
      </c>
      <c r="G86" s="422">
        <v>55</v>
      </c>
      <c r="H86" s="422">
        <v>59</v>
      </c>
      <c r="I86" s="438" t="s">
        <v>1234</v>
      </c>
      <c r="J86" s="470" t="s">
        <v>197</v>
      </c>
      <c r="K86" s="447">
        <v>6</v>
      </c>
      <c r="L86" s="634">
        <v>6</v>
      </c>
      <c r="M86" s="447">
        <v>6</v>
      </c>
      <c r="N86" s="447">
        <v>6</v>
      </c>
    </row>
    <row r="87" spans="2:14" ht="32.25" customHeight="1" x14ac:dyDescent="0.2">
      <c r="B87" s="971" t="s">
        <v>422</v>
      </c>
      <c r="C87" s="1019" t="s">
        <v>1128</v>
      </c>
      <c r="D87" s="50" t="s">
        <v>1</v>
      </c>
      <c r="E87" s="106">
        <v>0</v>
      </c>
      <c r="F87" s="618">
        <v>0</v>
      </c>
      <c r="G87" s="422">
        <v>5</v>
      </c>
      <c r="H87" s="422">
        <v>15</v>
      </c>
      <c r="I87" s="438" t="s">
        <v>1241</v>
      </c>
      <c r="J87" s="1057" t="s">
        <v>1059</v>
      </c>
      <c r="K87" s="1032"/>
      <c r="L87" s="1058"/>
      <c r="M87" s="1032"/>
      <c r="N87" s="1032" t="s">
        <v>1001</v>
      </c>
    </row>
    <row r="88" spans="2:14" ht="29.25" customHeight="1" x14ac:dyDescent="0.2">
      <c r="B88" s="973"/>
      <c r="C88" s="1020"/>
      <c r="D88" s="50" t="s">
        <v>2</v>
      </c>
      <c r="E88" s="106">
        <v>0</v>
      </c>
      <c r="F88" s="618">
        <v>0</v>
      </c>
      <c r="G88" s="422">
        <v>30</v>
      </c>
      <c r="H88" s="422">
        <v>100</v>
      </c>
      <c r="I88" s="441"/>
      <c r="J88" s="1057"/>
      <c r="K88" s="1032"/>
      <c r="L88" s="1058"/>
      <c r="M88" s="1032"/>
      <c r="N88" s="1032"/>
    </row>
    <row r="89" spans="2:14" ht="30" customHeight="1" x14ac:dyDescent="0.2">
      <c r="B89" s="1014" t="s">
        <v>878</v>
      </c>
      <c r="C89" s="1013" t="s">
        <v>856</v>
      </c>
      <c r="D89" s="36" t="s">
        <v>1</v>
      </c>
      <c r="E89" s="66">
        <v>0</v>
      </c>
      <c r="F89" s="620">
        <v>0</v>
      </c>
      <c r="G89" s="419">
        <v>15</v>
      </c>
      <c r="H89" s="419">
        <v>15</v>
      </c>
      <c r="I89" s="1030" t="s">
        <v>1241</v>
      </c>
      <c r="J89" s="1015" t="s">
        <v>1058</v>
      </c>
      <c r="K89" s="1032"/>
      <c r="L89" s="1058"/>
      <c r="M89" s="1032"/>
      <c r="N89" s="1032" t="s">
        <v>1001</v>
      </c>
    </row>
    <row r="90" spans="2:14" ht="30" customHeight="1" x14ac:dyDescent="0.2">
      <c r="B90" s="1014"/>
      <c r="C90" s="1013"/>
      <c r="D90" s="36" t="s">
        <v>2</v>
      </c>
      <c r="E90" s="66">
        <v>0</v>
      </c>
      <c r="F90" s="620">
        <v>0</v>
      </c>
      <c r="G90" s="419">
        <v>100</v>
      </c>
      <c r="H90" s="419">
        <v>100</v>
      </c>
      <c r="I90" s="1031"/>
      <c r="J90" s="1015"/>
      <c r="K90" s="1032"/>
      <c r="L90" s="1058"/>
      <c r="M90" s="1032"/>
      <c r="N90" s="1032"/>
    </row>
    <row r="91" spans="2:14" ht="30" customHeight="1" x14ac:dyDescent="0.2">
      <c r="B91" s="74" t="s">
        <v>1322</v>
      </c>
      <c r="C91" s="68" t="s">
        <v>1323</v>
      </c>
      <c r="D91" s="36" t="s">
        <v>1</v>
      </c>
      <c r="E91" s="66">
        <v>0</v>
      </c>
      <c r="F91" s="620">
        <v>8</v>
      </c>
      <c r="G91" s="419">
        <v>0</v>
      </c>
      <c r="H91" s="419">
        <v>0</v>
      </c>
      <c r="I91" s="451" t="s">
        <v>1231</v>
      </c>
      <c r="J91" s="470" t="s">
        <v>1324</v>
      </c>
      <c r="K91" s="592"/>
      <c r="L91" s="637" t="s">
        <v>67</v>
      </c>
      <c r="M91" s="592"/>
      <c r="N91" s="592"/>
    </row>
    <row r="92" spans="2:14" ht="20.25" customHeight="1" x14ac:dyDescent="0.2">
      <c r="B92" s="1014" t="s">
        <v>1325</v>
      </c>
      <c r="C92" s="1013" t="s">
        <v>1366</v>
      </c>
      <c r="D92" s="36" t="s">
        <v>1</v>
      </c>
      <c r="E92" s="66">
        <v>0</v>
      </c>
      <c r="F92" s="620">
        <v>0</v>
      </c>
      <c r="G92" s="419">
        <v>8</v>
      </c>
      <c r="H92" s="419">
        <v>45</v>
      </c>
      <c r="I92" s="1030" t="s">
        <v>1231</v>
      </c>
      <c r="J92" s="1015" t="s">
        <v>1326</v>
      </c>
      <c r="K92" s="1016"/>
      <c r="L92" s="1017"/>
      <c r="M92" s="1016"/>
      <c r="N92" s="1016" t="s">
        <v>1327</v>
      </c>
    </row>
    <row r="93" spans="2:14" ht="19.5" customHeight="1" x14ac:dyDescent="0.2">
      <c r="B93" s="1014"/>
      <c r="C93" s="1013"/>
      <c r="D93" s="36" t="s">
        <v>2</v>
      </c>
      <c r="E93" s="66">
        <v>0</v>
      </c>
      <c r="F93" s="620">
        <v>0</v>
      </c>
      <c r="G93" s="419">
        <v>50</v>
      </c>
      <c r="H93" s="419">
        <v>300</v>
      </c>
      <c r="I93" s="1031"/>
      <c r="J93" s="1015"/>
      <c r="K93" s="1016"/>
      <c r="L93" s="1017"/>
      <c r="M93" s="1016"/>
      <c r="N93" s="1016"/>
    </row>
    <row r="94" spans="2:14" ht="31.5" customHeight="1" x14ac:dyDescent="0.2">
      <c r="B94" s="989" t="s">
        <v>1023</v>
      </c>
      <c r="C94" s="989"/>
      <c r="D94" s="990"/>
      <c r="E94" s="498">
        <f>+E78+E62+E35+E27+E4</f>
        <v>34993.9</v>
      </c>
      <c r="F94" s="598">
        <f>+F78+F62+F35+F27+F4</f>
        <v>35614.100000000006</v>
      </c>
      <c r="G94" s="598">
        <f>+G78+G62+G35+G27+G4</f>
        <v>36427.200000000004</v>
      </c>
      <c r="H94" s="598">
        <f>+H78+H62+H35+H27+H4</f>
        <v>37466.200000000004</v>
      </c>
      <c r="I94" s="599"/>
      <c r="J94" s="600"/>
      <c r="K94" s="601"/>
      <c r="L94" s="601"/>
      <c r="M94" s="601"/>
      <c r="N94" s="601"/>
    </row>
    <row r="95" spans="2:14" ht="14.25" customHeight="1" x14ac:dyDescent="0.2">
      <c r="B95" s="970"/>
      <c r="C95" s="970"/>
      <c r="D95" s="970"/>
      <c r="E95" s="500"/>
      <c r="F95" s="602"/>
      <c r="G95" s="602"/>
      <c r="H95" s="602"/>
      <c r="I95" s="599"/>
      <c r="J95" s="600"/>
      <c r="K95" s="601"/>
      <c r="L95" s="601"/>
      <c r="M95" s="601"/>
      <c r="N95" s="601"/>
    </row>
    <row r="96" spans="2:14" s="9" customFormat="1" ht="30" customHeight="1" x14ac:dyDescent="0.2">
      <c r="B96" s="317"/>
      <c r="C96" s="230" t="s">
        <v>833</v>
      </c>
      <c r="D96" s="230"/>
      <c r="E96" s="232">
        <f t="shared" ref="E96:H96" si="7">SUM(E98:E103)</f>
        <v>34993.899999999994</v>
      </c>
      <c r="F96" s="603">
        <f t="shared" si="7"/>
        <v>35614.1</v>
      </c>
      <c r="G96" s="603">
        <f t="shared" si="7"/>
        <v>36427.199999999997</v>
      </c>
      <c r="H96" s="603">
        <f t="shared" si="7"/>
        <v>37466.199999999997</v>
      </c>
      <c r="I96" s="599"/>
      <c r="J96" s="600"/>
      <c r="K96" s="604"/>
      <c r="L96" s="604"/>
      <c r="M96" s="604"/>
      <c r="N96" s="604"/>
    </row>
    <row r="97" spans="2:14" s="9" customFormat="1" ht="17.25" customHeight="1" x14ac:dyDescent="0.2">
      <c r="B97" s="318"/>
      <c r="C97" s="236" t="s">
        <v>834</v>
      </c>
      <c r="D97" s="80"/>
      <c r="E97" s="19"/>
      <c r="F97" s="627"/>
      <c r="G97" s="605"/>
      <c r="H97" s="605"/>
      <c r="I97" s="599"/>
      <c r="J97" s="600"/>
      <c r="K97" s="606"/>
      <c r="L97" s="606"/>
      <c r="M97" s="604"/>
      <c r="N97" s="604"/>
    </row>
    <row r="98" spans="2:14" s="9" customFormat="1" ht="27" customHeight="1" x14ac:dyDescent="0.2">
      <c r="B98" s="318"/>
      <c r="C98" s="236" t="s">
        <v>835</v>
      </c>
      <c r="D98" s="292" t="s">
        <v>1</v>
      </c>
      <c r="E98" s="239">
        <f>+E89+E87+E85+E84+E83+E81+E79+E77+E74+E73+E72+E71+E69+E68+E63+E60+E56+E55+E54+E51+E50+E47+E44+E41+E38+E37+E36+E34+E33+E32+E31+E30+E29+E28+E11+E10+E9+E6+E91+E92</f>
        <v>12152.5</v>
      </c>
      <c r="F98" s="628">
        <f t="shared" ref="F98:H98" si="8">+F89+F87+F85+F84+F83+F81+F79+F77+F74+F73+F72+F71+F69+F68+F63+F60+F56+F55+F54+F51+F50+F47+F44+F41+F38+F37+F36+F34+F33+F32+F31+F30+F29+F28+F11+F10+F9+F6+F91+F92</f>
        <v>12162.2</v>
      </c>
      <c r="G98" s="607">
        <f t="shared" si="8"/>
        <v>12647.3</v>
      </c>
      <c r="H98" s="607">
        <f t="shared" si="8"/>
        <v>13187.8</v>
      </c>
      <c r="I98" s="599"/>
      <c r="J98" s="600"/>
      <c r="K98" s="606"/>
      <c r="L98" s="606"/>
      <c r="M98" s="604"/>
      <c r="N98" s="604"/>
    </row>
    <row r="99" spans="2:14" s="9" customFormat="1" ht="28.5" customHeight="1" x14ac:dyDescent="0.2">
      <c r="B99" s="318"/>
      <c r="C99" s="236" t="s">
        <v>836</v>
      </c>
      <c r="D99" s="292" t="s">
        <v>5</v>
      </c>
      <c r="E99" s="239">
        <f>+E86+E76+E75+E70+E64+E59+E58+E53+E48+E45+E42+E39+E23+E22+E21+E20+E19+E18+E17+E16+E15+E14+E13+E12+E7+E5+E66+E61+E25+E26</f>
        <v>21343.399999999998</v>
      </c>
      <c r="F99" s="628">
        <f t="shared" ref="F99:H99" si="9">+F86+F76+F75+F70+F64+F59+F58+F53+F48+F45+F42+F39+F23+F22+F21+F20+F19+F18+F17+F16+F15+F14+F13+F12+F7+F5+F66+F61+F25+F26</f>
        <v>21923.899999999998</v>
      </c>
      <c r="G99" s="607">
        <f t="shared" si="9"/>
        <v>22003.9</v>
      </c>
      <c r="H99" s="607">
        <f t="shared" si="9"/>
        <v>22062.400000000001</v>
      </c>
      <c r="I99" s="599"/>
      <c r="J99" s="1007"/>
      <c r="K99" s="1007"/>
      <c r="L99" s="606"/>
      <c r="M99" s="604"/>
      <c r="N99" s="604"/>
    </row>
    <row r="100" spans="2:14" s="9" customFormat="1" ht="22.5" customHeight="1" x14ac:dyDescent="0.2">
      <c r="B100" s="318"/>
      <c r="C100" s="236" t="s">
        <v>837</v>
      </c>
      <c r="D100" s="292" t="s">
        <v>6</v>
      </c>
      <c r="E100" s="239">
        <f>+E40+E43+E46+E49+E65</f>
        <v>1211</v>
      </c>
      <c r="F100" s="628">
        <f>+F40+F43+F46+F49+F65</f>
        <v>1241</v>
      </c>
      <c r="G100" s="607">
        <f>+G40+G43+G46+G49+G65</f>
        <v>1211</v>
      </c>
      <c r="H100" s="607">
        <f>+H40+H43+H46+H49+H65</f>
        <v>1211</v>
      </c>
      <c r="I100" s="599"/>
      <c r="J100" s="600"/>
      <c r="K100" s="606"/>
      <c r="L100" s="606"/>
      <c r="M100" s="604"/>
      <c r="N100" s="604"/>
    </row>
    <row r="101" spans="2:14" s="9" customFormat="1" ht="22.5" customHeight="1" x14ac:dyDescent="0.2">
      <c r="B101" s="318"/>
      <c r="C101" s="236" t="s">
        <v>838</v>
      </c>
      <c r="D101" s="292" t="s">
        <v>2</v>
      </c>
      <c r="E101" s="239">
        <f>+E90+E88+E82+E80+E67+E57+E52+E24+E93</f>
        <v>287</v>
      </c>
      <c r="F101" s="628">
        <f t="shared" ref="F101:H101" si="10">+F90+F88+F82+F80+F67+F57+F52+F24+F93</f>
        <v>287</v>
      </c>
      <c r="G101" s="607">
        <f t="shared" si="10"/>
        <v>565</v>
      </c>
      <c r="H101" s="607">
        <f t="shared" si="10"/>
        <v>1005</v>
      </c>
      <c r="I101" s="599"/>
      <c r="J101" s="600"/>
      <c r="K101" s="606"/>
      <c r="L101" s="606"/>
      <c r="M101" s="604"/>
      <c r="N101" s="604"/>
    </row>
    <row r="102" spans="2:14" s="9" customFormat="1" ht="22.5" customHeight="1" x14ac:dyDescent="0.2">
      <c r="B102" s="318"/>
      <c r="C102" s="236" t="s">
        <v>839</v>
      </c>
      <c r="D102" s="292" t="s">
        <v>4</v>
      </c>
      <c r="E102" s="239"/>
      <c r="F102" s="628"/>
      <c r="G102" s="607"/>
      <c r="H102" s="607"/>
      <c r="I102" s="599"/>
      <c r="J102" s="600"/>
      <c r="K102" s="606"/>
      <c r="L102" s="606"/>
      <c r="M102" s="604"/>
      <c r="N102" s="604"/>
    </row>
    <row r="103" spans="2:14" s="9" customFormat="1" ht="22.5" customHeight="1" x14ac:dyDescent="0.2">
      <c r="B103" s="319"/>
      <c r="C103" s="237" t="s">
        <v>840</v>
      </c>
      <c r="D103" s="293" t="s">
        <v>844</v>
      </c>
      <c r="E103" s="239"/>
      <c r="F103" s="628"/>
      <c r="G103" s="607"/>
      <c r="H103" s="607"/>
      <c r="I103" s="599"/>
      <c r="J103" s="600"/>
      <c r="K103" s="606"/>
      <c r="L103" s="606"/>
      <c r="M103" s="604"/>
      <c r="N103" s="604"/>
    </row>
    <row r="104" spans="2:14" s="9" customFormat="1" ht="46.5" customHeight="1" x14ac:dyDescent="0.2">
      <c r="B104" s="320"/>
      <c r="C104" s="223" t="s">
        <v>841</v>
      </c>
      <c r="D104" s="222" t="s">
        <v>845</v>
      </c>
      <c r="E104" s="227"/>
      <c r="F104" s="603"/>
      <c r="G104" s="603"/>
      <c r="H104" s="603"/>
      <c r="I104" s="599"/>
      <c r="J104" s="600"/>
      <c r="K104" s="606"/>
      <c r="L104" s="606"/>
      <c r="M104" s="604"/>
      <c r="N104" s="604"/>
    </row>
    <row r="105" spans="2:14" s="9" customFormat="1" ht="34.5" customHeight="1" x14ac:dyDescent="0.2">
      <c r="B105" s="321"/>
      <c r="C105" s="309" t="s">
        <v>843</v>
      </c>
      <c r="D105" s="309"/>
      <c r="E105" s="310">
        <f t="shared" ref="E105:H105" si="11">+E104+E96</f>
        <v>34993.899999999994</v>
      </c>
      <c r="F105" s="608">
        <f t="shared" ref="F105" si="12">+F104+F96</f>
        <v>35614.1</v>
      </c>
      <c r="G105" s="608">
        <f t="shared" si="11"/>
        <v>36427.199999999997</v>
      </c>
      <c r="H105" s="608">
        <f t="shared" si="11"/>
        <v>37466.199999999997</v>
      </c>
      <c r="I105" s="599"/>
      <c r="J105" s="600"/>
      <c r="K105" s="606"/>
      <c r="L105" s="606"/>
      <c r="M105" s="604"/>
      <c r="N105" s="604"/>
    </row>
    <row r="106" spans="2:14" s="9" customFormat="1" ht="21.75" customHeight="1" x14ac:dyDescent="0.2">
      <c r="B106" s="322"/>
      <c r="C106" s="218" t="s">
        <v>842</v>
      </c>
      <c r="D106" s="218"/>
      <c r="E106" s="19">
        <f t="shared" ref="E106:H106" si="13">+E90+E88+E82+E57</f>
        <v>0</v>
      </c>
      <c r="F106" s="627">
        <f t="shared" ref="F106" si="14">+F90+F88+F82+F57</f>
        <v>0</v>
      </c>
      <c r="G106" s="605">
        <f t="shared" si="13"/>
        <v>230</v>
      </c>
      <c r="H106" s="605">
        <f t="shared" si="13"/>
        <v>420</v>
      </c>
      <c r="I106" s="599"/>
      <c r="J106" s="600"/>
      <c r="K106" s="606"/>
      <c r="L106" s="606"/>
      <c r="M106" s="604"/>
      <c r="N106" s="604"/>
    </row>
    <row r="107" spans="2:14" ht="30" x14ac:dyDescent="0.2">
      <c r="B107" s="80"/>
      <c r="C107" s="238" t="s">
        <v>1147</v>
      </c>
      <c r="D107" s="341"/>
      <c r="E107" s="228"/>
      <c r="F107" s="629"/>
      <c r="G107" s="609"/>
      <c r="H107" s="609"/>
      <c r="I107" s="610"/>
      <c r="J107" s="611"/>
    </row>
    <row r="108" spans="2:14" ht="15" x14ac:dyDescent="0.2">
      <c r="B108" s="965" t="s">
        <v>1355</v>
      </c>
      <c r="C108" s="965"/>
      <c r="D108" s="965"/>
      <c r="E108" s="965"/>
      <c r="F108" s="965"/>
      <c r="G108" s="965"/>
      <c r="H108" s="965"/>
      <c r="I108" s="614"/>
      <c r="J108" s="611"/>
    </row>
    <row r="109" spans="2:14" x14ac:dyDescent="0.2">
      <c r="E109" s="335"/>
      <c r="F109" s="615"/>
      <c r="I109" s="614"/>
      <c r="J109" s="611"/>
    </row>
    <row r="110" spans="2:14" x14ac:dyDescent="0.2">
      <c r="I110" s="614"/>
      <c r="J110" s="611"/>
    </row>
  </sheetData>
  <mergeCells count="143">
    <mergeCell ref="B108:H108"/>
    <mergeCell ref="M81:M82"/>
    <mergeCell ref="N81:N82"/>
    <mergeCell ref="B94:D94"/>
    <mergeCell ref="N89:N90"/>
    <mergeCell ref="K89:K90"/>
    <mergeCell ref="M89:M90"/>
    <mergeCell ref="B79:B80"/>
    <mergeCell ref="B15:B16"/>
    <mergeCell ref="C41:C43"/>
    <mergeCell ref="M79:M80"/>
    <mergeCell ref="K76:K77"/>
    <mergeCell ref="B38:B40"/>
    <mergeCell ref="C38:C40"/>
    <mergeCell ref="M53:M54"/>
    <mergeCell ref="M15:M16"/>
    <mergeCell ref="J59:J60"/>
    <mergeCell ref="K59:K60"/>
    <mergeCell ref="N59:N60"/>
    <mergeCell ref="K53:K54"/>
    <mergeCell ref="M59:M60"/>
    <mergeCell ref="N15:N16"/>
    <mergeCell ref="J38:J43"/>
    <mergeCell ref="B41:B43"/>
    <mergeCell ref="M5:M6"/>
    <mergeCell ref="C5:C6"/>
    <mergeCell ref="K15:K16"/>
    <mergeCell ref="J15:J16"/>
    <mergeCell ref="B95:D95"/>
    <mergeCell ref="N63:N65"/>
    <mergeCell ref="J63:J65"/>
    <mergeCell ref="K63:K65"/>
    <mergeCell ref="M63:M65"/>
    <mergeCell ref="C63:C65"/>
    <mergeCell ref="N76:N77"/>
    <mergeCell ref="B76:B77"/>
    <mergeCell ref="C69:C70"/>
    <mergeCell ref="J69:J70"/>
    <mergeCell ref="K69:K70"/>
    <mergeCell ref="M69:M70"/>
    <mergeCell ref="C76:C77"/>
    <mergeCell ref="J76:J77"/>
    <mergeCell ref="C78:D78"/>
    <mergeCell ref="N69:N70"/>
    <mergeCell ref="K81:K82"/>
    <mergeCell ref="M67:M68"/>
    <mergeCell ref="K67:K68"/>
    <mergeCell ref="M38:M49"/>
    <mergeCell ref="N38:N49"/>
    <mergeCell ref="B89:B90"/>
    <mergeCell ref="C89:C90"/>
    <mergeCell ref="J89:J90"/>
    <mergeCell ref="C81:C82"/>
    <mergeCell ref="B81:B82"/>
    <mergeCell ref="J81:J82"/>
    <mergeCell ref="J87:J88"/>
    <mergeCell ref="K87:K88"/>
    <mergeCell ref="M87:M88"/>
    <mergeCell ref="L81:L82"/>
    <mergeCell ref="L87:L88"/>
    <mergeCell ref="L89:L90"/>
    <mergeCell ref="C59:C60"/>
    <mergeCell ref="B59:B60"/>
    <mergeCell ref="B69:B70"/>
    <mergeCell ref="C67:C68"/>
    <mergeCell ref="I89:I90"/>
    <mergeCell ref="I56:I57"/>
    <mergeCell ref="I76:I77"/>
    <mergeCell ref="B44:B46"/>
    <mergeCell ref="L76:L77"/>
    <mergeCell ref="C44:C46"/>
    <mergeCell ref="B1:N1"/>
    <mergeCell ref="M76:M77"/>
    <mergeCell ref="C87:C88"/>
    <mergeCell ref="B87:B88"/>
    <mergeCell ref="J2:N2"/>
    <mergeCell ref="N5:N6"/>
    <mergeCell ref="K5:K6"/>
    <mergeCell ref="B7:B8"/>
    <mergeCell ref="J5:J6"/>
    <mergeCell ref="E2:E3"/>
    <mergeCell ref="E7:E8"/>
    <mergeCell ref="J56:J57"/>
    <mergeCell ref="B2:B3"/>
    <mergeCell ref="B5:B6"/>
    <mergeCell ref="J53:J54"/>
    <mergeCell ref="B47:B49"/>
    <mergeCell ref="F2:F3"/>
    <mergeCell ref="F7:F8"/>
    <mergeCell ref="L5:L6"/>
    <mergeCell ref="L15:L16"/>
    <mergeCell ref="L53:L54"/>
    <mergeCell ref="L56:L57"/>
    <mergeCell ref="N56:N57"/>
    <mergeCell ref="N67:N68"/>
    <mergeCell ref="M92:M93"/>
    <mergeCell ref="N92:N93"/>
    <mergeCell ref="I92:I93"/>
    <mergeCell ref="N87:N88"/>
    <mergeCell ref="C35:D35"/>
    <mergeCell ref="C15:C16"/>
    <mergeCell ref="N79:N80"/>
    <mergeCell ref="K79:K80"/>
    <mergeCell ref="J79:J80"/>
    <mergeCell ref="N53:N54"/>
    <mergeCell ref="L67:L68"/>
    <mergeCell ref="L69:L70"/>
    <mergeCell ref="M56:M57"/>
    <mergeCell ref="J67:J68"/>
    <mergeCell ref="C47:C49"/>
    <mergeCell ref="C56:C57"/>
    <mergeCell ref="I79:I80"/>
    <mergeCell ref="I63:I65"/>
    <mergeCell ref="I53:I54"/>
    <mergeCell ref="I59:I60"/>
    <mergeCell ref="C79:C80"/>
    <mergeCell ref="C53:C54"/>
    <mergeCell ref="K38:K49"/>
    <mergeCell ref="L79:L80"/>
    <mergeCell ref="L38:L49"/>
    <mergeCell ref="J99:K99"/>
    <mergeCell ref="L59:L60"/>
    <mergeCell ref="L63:L65"/>
    <mergeCell ref="I2:I3"/>
    <mergeCell ref="I5:I6"/>
    <mergeCell ref="C92:C93"/>
    <mergeCell ref="B92:B93"/>
    <mergeCell ref="J92:J93"/>
    <mergeCell ref="K92:K93"/>
    <mergeCell ref="L92:L93"/>
    <mergeCell ref="B63:B65"/>
    <mergeCell ref="B67:B68"/>
    <mergeCell ref="B53:B54"/>
    <mergeCell ref="B56:B57"/>
    <mergeCell ref="G2:G3"/>
    <mergeCell ref="G7:G8"/>
    <mergeCell ref="H2:H3"/>
    <mergeCell ref="H7:H8"/>
    <mergeCell ref="C27:D27"/>
    <mergeCell ref="D7:D8"/>
    <mergeCell ref="C7:C8"/>
    <mergeCell ref="C2:C3"/>
    <mergeCell ref="K56:K57"/>
  </mergeCells>
  <phoneticPr fontId="12" type="noConversion"/>
  <pageMargins left="0.19685039370078741" right="0.19685039370078741" top="0.51181102362204722" bottom="0.19685039370078741" header="0" footer="0"/>
  <pageSetup paperSize="9" scale="7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B1:P53"/>
  <sheetViews>
    <sheetView zoomScale="85" zoomScaleNormal="85" workbookViewId="0">
      <pane ySplit="4" topLeftCell="A5" activePane="bottomLeft" state="frozen"/>
      <selection activeCell="H12" sqref="H12:H18"/>
      <selection pane="bottomLeft" activeCell="C5" sqref="C5"/>
    </sheetView>
  </sheetViews>
  <sheetFormatPr defaultColWidth="9.140625" defaultRowHeight="12.75" x14ac:dyDescent="0.2"/>
  <cols>
    <col min="1" max="1" width="4" style="3" customWidth="1"/>
    <col min="2" max="2" width="20.7109375" style="82" customWidth="1"/>
    <col min="3" max="3" width="62.28515625" style="81" customWidth="1"/>
    <col min="4" max="4" width="6.5703125" style="83" customWidth="1"/>
    <col min="5" max="5" width="13" style="20" customWidth="1"/>
    <col min="6" max="6" width="13" style="13" customWidth="1"/>
    <col min="7" max="7" width="13.140625" style="13" customWidth="1"/>
    <col min="8" max="8" width="12.5703125" style="13" customWidth="1"/>
    <col min="9" max="9" width="12.7109375" style="41" customWidth="1"/>
    <col min="10" max="10" width="38.140625" style="13" customWidth="1"/>
    <col min="11" max="12" width="7.140625" style="41" customWidth="1"/>
    <col min="13" max="13" width="8" style="41" customWidth="1"/>
    <col min="14" max="14" width="8.140625" style="41" customWidth="1"/>
    <col min="15" max="16384" width="9.140625" style="3"/>
  </cols>
  <sheetData>
    <row r="1" spans="2:16" ht="23.25" customHeight="1" x14ac:dyDescent="0.2">
      <c r="B1" s="1084" t="s">
        <v>1351</v>
      </c>
      <c r="C1" s="1084"/>
      <c r="D1" s="1084"/>
      <c r="E1" s="1084"/>
      <c r="F1" s="1084"/>
      <c r="G1" s="1084"/>
      <c r="H1" s="1084"/>
      <c r="I1" s="1084"/>
      <c r="J1" s="1084"/>
      <c r="K1" s="1084"/>
      <c r="L1" s="1084"/>
      <c r="M1" s="1084"/>
      <c r="N1" s="1084"/>
    </row>
    <row r="2" spans="2:16" ht="20.25" customHeight="1" x14ac:dyDescent="0.2">
      <c r="B2" s="85"/>
      <c r="C2" s="84"/>
      <c r="D2" s="86"/>
      <c r="E2" s="84"/>
      <c r="F2" s="640"/>
      <c r="G2" s="640"/>
      <c r="H2" s="640"/>
      <c r="I2" s="640"/>
      <c r="J2" s="1085"/>
      <c r="K2" s="1085"/>
      <c r="L2" s="1085"/>
      <c r="M2" s="1085"/>
      <c r="N2" s="1085"/>
    </row>
    <row r="3" spans="2:16" s="5" customFormat="1" ht="15" customHeight="1" x14ac:dyDescent="0.2">
      <c r="B3" s="1086" t="s">
        <v>312</v>
      </c>
      <c r="C3" s="1088" t="s">
        <v>450</v>
      </c>
      <c r="D3" s="234"/>
      <c r="E3" s="961" t="s">
        <v>1356</v>
      </c>
      <c r="F3" s="1093" t="s">
        <v>1306</v>
      </c>
      <c r="G3" s="961" t="s">
        <v>313</v>
      </c>
      <c r="H3" s="961" t="s">
        <v>314</v>
      </c>
      <c r="I3" s="961" t="s">
        <v>1148</v>
      </c>
      <c r="J3" s="1090" t="s">
        <v>42</v>
      </c>
      <c r="K3" s="1091"/>
      <c r="L3" s="1091"/>
      <c r="M3" s="1091"/>
      <c r="N3" s="1092"/>
    </row>
    <row r="4" spans="2:16" s="5" customFormat="1" ht="78.75" customHeight="1" x14ac:dyDescent="0.2">
      <c r="B4" s="1087"/>
      <c r="C4" s="1089"/>
      <c r="D4" s="240"/>
      <c r="E4" s="961"/>
      <c r="F4" s="1093"/>
      <c r="G4" s="961"/>
      <c r="H4" s="961"/>
      <c r="I4" s="961"/>
      <c r="J4" s="530" t="s">
        <v>43</v>
      </c>
      <c r="K4" s="200" t="s">
        <v>917</v>
      </c>
      <c r="L4" s="504" t="s">
        <v>1346</v>
      </c>
      <c r="M4" s="200" t="s">
        <v>918</v>
      </c>
      <c r="N4" s="200" t="s">
        <v>919</v>
      </c>
    </row>
    <row r="5" spans="2:16" ht="36" customHeight="1" x14ac:dyDescent="0.2">
      <c r="B5" s="161" t="s">
        <v>426</v>
      </c>
      <c r="C5" s="164" t="s">
        <v>237</v>
      </c>
      <c r="D5" s="164"/>
      <c r="E5" s="172">
        <f t="shared" ref="E5:I5" si="0">SUM(E6:E11)</f>
        <v>191.3</v>
      </c>
      <c r="F5" s="641">
        <f t="shared" si="0"/>
        <v>191.3</v>
      </c>
      <c r="G5" s="641">
        <f t="shared" si="0"/>
        <v>197.2</v>
      </c>
      <c r="H5" s="641">
        <f t="shared" si="0"/>
        <v>202.7</v>
      </c>
      <c r="I5" s="641">
        <f t="shared" si="0"/>
        <v>0</v>
      </c>
      <c r="J5" s="642"/>
      <c r="K5" s="643"/>
      <c r="L5" s="644"/>
      <c r="M5" s="643"/>
      <c r="N5" s="643"/>
    </row>
    <row r="6" spans="2:16" ht="42" customHeight="1" x14ac:dyDescent="0.2">
      <c r="B6" s="43" t="s">
        <v>510</v>
      </c>
      <c r="C6" s="44" t="s">
        <v>428</v>
      </c>
      <c r="D6" s="77" t="s">
        <v>1</v>
      </c>
      <c r="E6" s="28">
        <v>12</v>
      </c>
      <c r="F6" s="681">
        <v>12</v>
      </c>
      <c r="G6" s="23">
        <v>12.5</v>
      </c>
      <c r="H6" s="23">
        <v>13</v>
      </c>
      <c r="I6" s="503" t="s">
        <v>1205</v>
      </c>
      <c r="J6" s="36" t="s">
        <v>960</v>
      </c>
      <c r="K6" s="645" t="s">
        <v>961</v>
      </c>
      <c r="L6" s="683" t="s">
        <v>961</v>
      </c>
      <c r="M6" s="645" t="s">
        <v>961</v>
      </c>
      <c r="N6" s="645" t="s">
        <v>961</v>
      </c>
    </row>
    <row r="7" spans="2:16" ht="51.75" customHeight="1" x14ac:dyDescent="0.2">
      <c r="B7" s="43" t="s">
        <v>511</v>
      </c>
      <c r="C7" s="43" t="s">
        <v>429</v>
      </c>
      <c r="D7" s="43" t="s">
        <v>1</v>
      </c>
      <c r="E7" s="21">
        <v>61.5</v>
      </c>
      <c r="F7" s="682">
        <v>61.5</v>
      </c>
      <c r="G7" s="66">
        <v>65</v>
      </c>
      <c r="H7" s="66">
        <v>68</v>
      </c>
      <c r="I7" s="503" t="s">
        <v>1202</v>
      </c>
      <c r="J7" s="48" t="s">
        <v>220</v>
      </c>
      <c r="K7" s="646" t="s">
        <v>221</v>
      </c>
      <c r="L7" s="684" t="s">
        <v>221</v>
      </c>
      <c r="M7" s="646" t="s">
        <v>221</v>
      </c>
      <c r="N7" s="646" t="s">
        <v>221</v>
      </c>
    </row>
    <row r="8" spans="2:16" ht="24" customHeight="1" x14ac:dyDescent="0.2">
      <c r="B8" s="1096" t="s">
        <v>512</v>
      </c>
      <c r="C8" s="971" t="s">
        <v>430</v>
      </c>
      <c r="D8" s="43" t="s">
        <v>1</v>
      </c>
      <c r="E8" s="21">
        <v>10.3</v>
      </c>
      <c r="F8" s="682">
        <v>10.3</v>
      </c>
      <c r="G8" s="66">
        <v>10.3</v>
      </c>
      <c r="H8" s="66">
        <v>10.3</v>
      </c>
      <c r="I8" s="647" t="s">
        <v>1203</v>
      </c>
      <c r="J8" s="1083" t="s">
        <v>219</v>
      </c>
      <c r="K8" s="1082" t="s">
        <v>149</v>
      </c>
      <c r="L8" s="1081" t="s">
        <v>149</v>
      </c>
      <c r="M8" s="1082" t="s">
        <v>149</v>
      </c>
      <c r="N8" s="1082" t="s">
        <v>149</v>
      </c>
    </row>
    <row r="9" spans="2:16" ht="21.75" customHeight="1" x14ac:dyDescent="0.2">
      <c r="B9" s="1097"/>
      <c r="C9" s="973"/>
      <c r="D9" s="43" t="s">
        <v>845</v>
      </c>
      <c r="E9" s="21">
        <v>15.4</v>
      </c>
      <c r="F9" s="682">
        <v>15.4</v>
      </c>
      <c r="G9" s="66">
        <v>15.4</v>
      </c>
      <c r="H9" s="66">
        <v>15.4</v>
      </c>
      <c r="I9" s="649"/>
      <c r="J9" s="1083"/>
      <c r="K9" s="1082"/>
      <c r="L9" s="1081"/>
      <c r="M9" s="1082"/>
      <c r="N9" s="1082"/>
    </row>
    <row r="10" spans="2:16" ht="36.75" customHeight="1" x14ac:dyDescent="0.2">
      <c r="B10" s="43" t="s">
        <v>513</v>
      </c>
      <c r="C10" s="75" t="s">
        <v>431</v>
      </c>
      <c r="D10" s="77" t="s">
        <v>1</v>
      </c>
      <c r="E10" s="21">
        <v>32.1</v>
      </c>
      <c r="F10" s="682">
        <v>32.1</v>
      </c>
      <c r="G10" s="66">
        <v>34</v>
      </c>
      <c r="H10" s="66">
        <v>36</v>
      </c>
      <c r="I10" s="503"/>
      <c r="J10" s="48" t="s">
        <v>58</v>
      </c>
      <c r="K10" s="648">
        <v>9</v>
      </c>
      <c r="L10" s="685">
        <v>9</v>
      </c>
      <c r="M10" s="648">
        <v>9</v>
      </c>
      <c r="N10" s="648">
        <v>9</v>
      </c>
    </row>
    <row r="11" spans="2:16" ht="24.75" customHeight="1" x14ac:dyDescent="0.2">
      <c r="B11" s="43" t="s">
        <v>514</v>
      </c>
      <c r="C11" s="75" t="s">
        <v>957</v>
      </c>
      <c r="D11" s="43" t="s">
        <v>1</v>
      </c>
      <c r="E11" s="21">
        <v>60</v>
      </c>
      <c r="F11" s="682">
        <v>60</v>
      </c>
      <c r="G11" s="66">
        <v>60</v>
      </c>
      <c r="H11" s="66">
        <v>60</v>
      </c>
      <c r="I11" s="647" t="s">
        <v>1203</v>
      </c>
      <c r="J11" s="650" t="s">
        <v>958</v>
      </c>
      <c r="K11" s="651" t="s">
        <v>959</v>
      </c>
      <c r="L11" s="686" t="s">
        <v>1307</v>
      </c>
      <c r="M11" s="653">
        <v>22</v>
      </c>
      <c r="N11" s="653">
        <v>24</v>
      </c>
    </row>
    <row r="12" spans="2:16" ht="36" customHeight="1" x14ac:dyDescent="0.2">
      <c r="B12" s="161" t="s">
        <v>439</v>
      </c>
      <c r="C12" s="164" t="s">
        <v>427</v>
      </c>
      <c r="D12" s="164"/>
      <c r="E12" s="172">
        <f t="shared" ref="E12:H12" si="1">SUM(E13:E21)</f>
        <v>690</v>
      </c>
      <c r="F12" s="654">
        <f t="shared" ref="F12" si="2">SUM(F13:F21)</f>
        <v>690</v>
      </c>
      <c r="G12" s="654">
        <f t="shared" si="1"/>
        <v>690</v>
      </c>
      <c r="H12" s="654">
        <f t="shared" si="1"/>
        <v>690</v>
      </c>
      <c r="I12" s="655"/>
      <c r="J12" s="642"/>
      <c r="K12" s="643"/>
      <c r="L12" s="643"/>
      <c r="M12" s="643"/>
      <c r="N12" s="643"/>
    </row>
    <row r="13" spans="2:16" s="175" customFormat="1" ht="48" customHeight="1" x14ac:dyDescent="0.2">
      <c r="B13" s="43" t="s">
        <v>515</v>
      </c>
      <c r="C13" s="74" t="s">
        <v>432</v>
      </c>
      <c r="D13" s="74" t="s">
        <v>1</v>
      </c>
      <c r="E13" s="21">
        <v>300</v>
      </c>
      <c r="F13" s="682">
        <v>300</v>
      </c>
      <c r="G13" s="66">
        <v>300</v>
      </c>
      <c r="H13" s="66">
        <v>300</v>
      </c>
      <c r="I13" s="503" t="s">
        <v>1203</v>
      </c>
      <c r="J13" s="656" t="s">
        <v>1129</v>
      </c>
      <c r="K13" s="657" t="s">
        <v>1130</v>
      </c>
      <c r="L13" s="687" t="s">
        <v>1130</v>
      </c>
      <c r="M13" s="657" t="s">
        <v>1131</v>
      </c>
      <c r="N13" s="657" t="s">
        <v>1132</v>
      </c>
      <c r="O13" s="3"/>
      <c r="P13" s="3"/>
    </row>
    <row r="14" spans="2:16" s="175" customFormat="1" ht="62.25" customHeight="1" x14ac:dyDescent="0.2">
      <c r="B14" s="43" t="s">
        <v>516</v>
      </c>
      <c r="C14" s="74" t="s">
        <v>435</v>
      </c>
      <c r="D14" s="74" t="s">
        <v>1</v>
      </c>
      <c r="E14" s="21">
        <v>130</v>
      </c>
      <c r="F14" s="682">
        <v>130</v>
      </c>
      <c r="G14" s="66">
        <v>130</v>
      </c>
      <c r="H14" s="66">
        <v>130</v>
      </c>
      <c r="I14" s="503" t="s">
        <v>1203</v>
      </c>
      <c r="J14" s="658" t="s">
        <v>962</v>
      </c>
      <c r="K14" s="652" t="s">
        <v>963</v>
      </c>
      <c r="L14" s="686" t="s">
        <v>963</v>
      </c>
      <c r="M14" s="652" t="s">
        <v>963</v>
      </c>
      <c r="N14" s="652" t="s">
        <v>963</v>
      </c>
      <c r="O14" s="3"/>
      <c r="P14" s="3"/>
    </row>
    <row r="15" spans="2:16" s="175" customFormat="1" ht="59.25" customHeight="1" x14ac:dyDescent="0.2">
      <c r="B15" s="43" t="s">
        <v>517</v>
      </c>
      <c r="C15" s="74" t="s">
        <v>1018</v>
      </c>
      <c r="D15" s="74" t="s">
        <v>1</v>
      </c>
      <c r="E15" s="21">
        <v>25</v>
      </c>
      <c r="F15" s="682">
        <v>25</v>
      </c>
      <c r="G15" s="66">
        <v>25</v>
      </c>
      <c r="H15" s="66">
        <v>25</v>
      </c>
      <c r="I15" s="647" t="s">
        <v>1203</v>
      </c>
      <c r="J15" s="658" t="s">
        <v>964</v>
      </c>
      <c r="K15" s="652" t="s">
        <v>965</v>
      </c>
      <c r="L15" s="686" t="s">
        <v>965</v>
      </c>
      <c r="M15" s="652" t="s">
        <v>965</v>
      </c>
      <c r="N15" s="652" t="s">
        <v>965</v>
      </c>
      <c r="O15" s="3"/>
      <c r="P15" s="3"/>
    </row>
    <row r="16" spans="2:16" s="175" customFormat="1" ht="58.5" customHeight="1" x14ac:dyDescent="0.2">
      <c r="B16" s="43" t="s">
        <v>518</v>
      </c>
      <c r="C16" s="74" t="s">
        <v>440</v>
      </c>
      <c r="D16" s="74" t="s">
        <v>1</v>
      </c>
      <c r="E16" s="21">
        <v>170</v>
      </c>
      <c r="F16" s="682">
        <v>170</v>
      </c>
      <c r="G16" s="66">
        <v>170</v>
      </c>
      <c r="H16" s="66">
        <v>170</v>
      </c>
      <c r="I16" s="647" t="s">
        <v>1203</v>
      </c>
      <c r="J16" s="659" t="s">
        <v>437</v>
      </c>
      <c r="K16" s="660" t="s">
        <v>938</v>
      </c>
      <c r="L16" s="688" t="s">
        <v>938</v>
      </c>
      <c r="M16" s="660" t="s">
        <v>938</v>
      </c>
      <c r="N16" s="660" t="s">
        <v>938</v>
      </c>
      <c r="O16" s="3"/>
      <c r="P16" s="3"/>
    </row>
    <row r="17" spans="2:16" s="175" customFormat="1" ht="72.75" hidden="1" customHeight="1" x14ac:dyDescent="0.2">
      <c r="B17" s="299"/>
      <c r="C17" s="300"/>
      <c r="D17" s="301"/>
      <c r="E17" s="302"/>
      <c r="F17" s="661"/>
      <c r="G17" s="661"/>
      <c r="H17" s="661"/>
      <c r="I17" s="662"/>
      <c r="J17" s="663"/>
      <c r="K17" s="664"/>
      <c r="L17" s="664"/>
      <c r="M17" s="664"/>
      <c r="N17" s="664"/>
      <c r="O17" s="3"/>
      <c r="P17" s="3"/>
    </row>
    <row r="18" spans="2:16" s="175" customFormat="1" ht="48.75" customHeight="1" x14ac:dyDescent="0.2">
      <c r="B18" s="43" t="s">
        <v>519</v>
      </c>
      <c r="C18" s="74" t="s">
        <v>434</v>
      </c>
      <c r="D18" s="74" t="s">
        <v>1</v>
      </c>
      <c r="E18" s="21">
        <v>20</v>
      </c>
      <c r="F18" s="682">
        <v>20</v>
      </c>
      <c r="G18" s="66">
        <v>20</v>
      </c>
      <c r="H18" s="66">
        <v>20</v>
      </c>
      <c r="I18" s="647" t="s">
        <v>1203</v>
      </c>
      <c r="J18" s="659" t="s">
        <v>967</v>
      </c>
      <c r="K18" s="652" t="s">
        <v>966</v>
      </c>
      <c r="L18" s="686" t="s">
        <v>966</v>
      </c>
      <c r="M18" s="652" t="s">
        <v>966</v>
      </c>
      <c r="N18" s="652" t="s">
        <v>966</v>
      </c>
      <c r="O18" s="3"/>
      <c r="P18" s="3"/>
    </row>
    <row r="19" spans="2:16" s="175" customFormat="1" ht="60" customHeight="1" x14ac:dyDescent="0.2">
      <c r="B19" s="43" t="s">
        <v>520</v>
      </c>
      <c r="C19" s="74" t="s">
        <v>433</v>
      </c>
      <c r="D19" s="74" t="s">
        <v>1</v>
      </c>
      <c r="E19" s="21">
        <v>20</v>
      </c>
      <c r="F19" s="682">
        <v>20</v>
      </c>
      <c r="G19" s="66">
        <v>20</v>
      </c>
      <c r="H19" s="66">
        <v>20</v>
      </c>
      <c r="I19" s="647" t="s">
        <v>1203</v>
      </c>
      <c r="J19" s="659" t="s">
        <v>968</v>
      </c>
      <c r="K19" s="665" t="s">
        <v>969</v>
      </c>
      <c r="L19" s="689" t="s">
        <v>969</v>
      </c>
      <c r="M19" s="665" t="s">
        <v>969</v>
      </c>
      <c r="N19" s="665" t="s">
        <v>969</v>
      </c>
      <c r="O19" s="3"/>
      <c r="P19" s="3"/>
    </row>
    <row r="20" spans="2:16" s="175" customFormat="1" ht="56.25" customHeight="1" x14ac:dyDescent="0.2">
      <c r="B20" s="43" t="s">
        <v>521</v>
      </c>
      <c r="C20" s="74" t="s">
        <v>436</v>
      </c>
      <c r="D20" s="74" t="s">
        <v>1</v>
      </c>
      <c r="E20" s="21">
        <v>10</v>
      </c>
      <c r="F20" s="682">
        <v>10</v>
      </c>
      <c r="G20" s="66">
        <v>10</v>
      </c>
      <c r="H20" s="66">
        <v>10</v>
      </c>
      <c r="I20" s="647" t="s">
        <v>1203</v>
      </c>
      <c r="J20" s="659" t="s">
        <v>1019</v>
      </c>
      <c r="K20" s="665" t="s">
        <v>970</v>
      </c>
      <c r="L20" s="689" t="s">
        <v>970</v>
      </c>
      <c r="M20" s="665" t="s">
        <v>970</v>
      </c>
      <c r="N20" s="665" t="s">
        <v>970</v>
      </c>
      <c r="O20" s="3"/>
      <c r="P20" s="3"/>
    </row>
    <row r="21" spans="2:16" ht="41.25" customHeight="1" x14ac:dyDescent="0.2">
      <c r="B21" s="43" t="s">
        <v>522</v>
      </c>
      <c r="C21" s="75" t="s">
        <v>438</v>
      </c>
      <c r="D21" s="43" t="s">
        <v>1</v>
      </c>
      <c r="E21" s="21">
        <v>15</v>
      </c>
      <c r="F21" s="682">
        <v>15</v>
      </c>
      <c r="G21" s="66">
        <v>15</v>
      </c>
      <c r="H21" s="66">
        <v>15</v>
      </c>
      <c r="I21" s="647" t="s">
        <v>1203</v>
      </c>
      <c r="J21" s="48" t="s">
        <v>254</v>
      </c>
      <c r="K21" s="648">
        <v>30</v>
      </c>
      <c r="L21" s="685">
        <v>30</v>
      </c>
      <c r="M21" s="648">
        <v>30</v>
      </c>
      <c r="N21" s="648">
        <v>30</v>
      </c>
    </row>
    <row r="22" spans="2:16" ht="33" customHeight="1" x14ac:dyDescent="0.2">
      <c r="B22" s="161" t="s">
        <v>447</v>
      </c>
      <c r="C22" s="164" t="s">
        <v>448</v>
      </c>
      <c r="D22" s="164"/>
      <c r="E22" s="172">
        <f>SUM(E23:E29)</f>
        <v>1812.6999999999998</v>
      </c>
      <c r="F22" s="641">
        <f t="shared" ref="F22:H22" si="3">SUM(F23:F29)</f>
        <v>1848.2999999999997</v>
      </c>
      <c r="G22" s="641">
        <f t="shared" si="3"/>
        <v>1687</v>
      </c>
      <c r="H22" s="641">
        <f t="shared" si="3"/>
        <v>1704</v>
      </c>
      <c r="I22" s="666"/>
      <c r="J22" s="642"/>
      <c r="K22" s="667"/>
      <c r="L22" s="667"/>
      <c r="M22" s="667"/>
      <c r="N22" s="667"/>
    </row>
    <row r="23" spans="2:16" ht="30" customHeight="1" x14ac:dyDescent="0.2">
      <c r="B23" s="1096" t="s">
        <v>523</v>
      </c>
      <c r="C23" s="1096" t="s">
        <v>978</v>
      </c>
      <c r="D23" s="77" t="s">
        <v>1</v>
      </c>
      <c r="E23" s="87">
        <v>1114.7</v>
      </c>
      <c r="F23" s="690">
        <v>1185.5999999999999</v>
      </c>
      <c r="G23" s="104">
        <v>1350</v>
      </c>
      <c r="H23" s="104">
        <v>1490</v>
      </c>
      <c r="I23" s="668" t="s">
        <v>1202</v>
      </c>
      <c r="J23" s="1083" t="s">
        <v>164</v>
      </c>
      <c r="K23" s="1082" t="s">
        <v>977</v>
      </c>
      <c r="L23" s="1081" t="s">
        <v>977</v>
      </c>
      <c r="M23" s="1082" t="s">
        <v>979</v>
      </c>
      <c r="N23" s="1082" t="s">
        <v>980</v>
      </c>
    </row>
    <row r="24" spans="2:16" ht="23.25" customHeight="1" x14ac:dyDescent="0.2">
      <c r="B24" s="1098"/>
      <c r="C24" s="1098"/>
      <c r="D24" s="77" t="s">
        <v>5</v>
      </c>
      <c r="E24" s="87">
        <v>59.6</v>
      </c>
      <c r="F24" s="690">
        <v>59.6</v>
      </c>
      <c r="G24" s="104">
        <v>62</v>
      </c>
      <c r="H24" s="104">
        <v>64</v>
      </c>
      <c r="I24" s="669"/>
      <c r="J24" s="1083"/>
      <c r="K24" s="1082"/>
      <c r="L24" s="1081"/>
      <c r="M24" s="1082"/>
      <c r="N24" s="1082"/>
    </row>
    <row r="25" spans="2:16" ht="24" customHeight="1" x14ac:dyDescent="0.2">
      <c r="B25" s="1097"/>
      <c r="C25" s="1097"/>
      <c r="D25" s="77" t="s">
        <v>6</v>
      </c>
      <c r="E25" s="87">
        <v>138.4</v>
      </c>
      <c r="F25" s="690">
        <v>149.6</v>
      </c>
      <c r="G25" s="104">
        <v>150</v>
      </c>
      <c r="H25" s="104">
        <v>150</v>
      </c>
      <c r="I25" s="670"/>
      <c r="J25" s="1083"/>
      <c r="K25" s="1082"/>
      <c r="L25" s="1081"/>
      <c r="M25" s="1082"/>
      <c r="N25" s="1082"/>
    </row>
    <row r="26" spans="2:16" ht="28.5" customHeight="1" x14ac:dyDescent="0.2">
      <c r="B26" s="169" t="s">
        <v>1021</v>
      </c>
      <c r="C26" s="71" t="s">
        <v>880</v>
      </c>
      <c r="D26" s="71" t="s">
        <v>1</v>
      </c>
      <c r="E26" s="21">
        <v>100</v>
      </c>
      <c r="F26" s="682">
        <v>100</v>
      </c>
      <c r="G26" s="66">
        <v>125</v>
      </c>
      <c r="H26" s="66">
        <v>0</v>
      </c>
      <c r="I26" s="647" t="s">
        <v>1198</v>
      </c>
      <c r="J26" s="64" t="s">
        <v>253</v>
      </c>
      <c r="K26" s="529">
        <v>100</v>
      </c>
      <c r="L26" s="685">
        <v>100</v>
      </c>
      <c r="M26" s="529">
        <v>100</v>
      </c>
      <c r="N26" s="529"/>
    </row>
    <row r="27" spans="2:16" ht="22.5" customHeight="1" x14ac:dyDescent="0.2">
      <c r="B27" s="1096" t="s">
        <v>1022</v>
      </c>
      <c r="C27" s="1099" t="s">
        <v>449</v>
      </c>
      <c r="D27" s="71" t="s">
        <v>1</v>
      </c>
      <c r="E27" s="21">
        <v>116.1</v>
      </c>
      <c r="F27" s="682">
        <v>116.1</v>
      </c>
      <c r="G27" s="66">
        <v>0</v>
      </c>
      <c r="H27" s="66">
        <v>0</v>
      </c>
      <c r="I27" s="647" t="s">
        <v>1204</v>
      </c>
      <c r="J27" s="1037" t="s">
        <v>1016</v>
      </c>
      <c r="K27" s="1080">
        <v>300</v>
      </c>
      <c r="L27" s="1081">
        <v>300</v>
      </c>
      <c r="M27" s="1080"/>
      <c r="N27" s="1080"/>
    </row>
    <row r="28" spans="2:16" ht="22.5" customHeight="1" x14ac:dyDescent="0.2">
      <c r="B28" s="1098"/>
      <c r="C28" s="1101"/>
      <c r="D28" s="71" t="s">
        <v>2</v>
      </c>
      <c r="E28" s="21">
        <v>283.89999999999998</v>
      </c>
      <c r="F28" s="682">
        <v>0</v>
      </c>
      <c r="G28" s="66">
        <v>0</v>
      </c>
      <c r="H28" s="66">
        <v>0</v>
      </c>
      <c r="I28" s="1078"/>
      <c r="J28" s="1037"/>
      <c r="K28" s="1080"/>
      <c r="L28" s="1081"/>
      <c r="M28" s="1080"/>
      <c r="N28" s="1080"/>
    </row>
    <row r="29" spans="2:16" ht="22.5" customHeight="1" x14ac:dyDescent="0.2">
      <c r="B29" s="1097"/>
      <c r="C29" s="1100"/>
      <c r="D29" s="71" t="s">
        <v>5</v>
      </c>
      <c r="E29" s="21">
        <v>0</v>
      </c>
      <c r="F29" s="682">
        <v>237.4</v>
      </c>
      <c r="G29" s="66">
        <v>0</v>
      </c>
      <c r="H29" s="66">
        <v>0</v>
      </c>
      <c r="I29" s="1079"/>
      <c r="J29" s="1037"/>
      <c r="K29" s="1080"/>
      <c r="L29" s="1081"/>
      <c r="M29" s="529"/>
      <c r="N29" s="529"/>
    </row>
    <row r="30" spans="2:16" ht="36.75" customHeight="1" x14ac:dyDescent="0.2">
      <c r="B30" s="164" t="s">
        <v>441</v>
      </c>
      <c r="C30" s="164" t="s">
        <v>442</v>
      </c>
      <c r="D30" s="164"/>
      <c r="E30" s="172">
        <f t="shared" ref="E30:H30" si="4">SUM(E31:E38)</f>
        <v>432.3</v>
      </c>
      <c r="F30" s="641">
        <f t="shared" ref="F30" si="5">SUM(F31:F38)</f>
        <v>362.3</v>
      </c>
      <c r="G30" s="641">
        <f t="shared" si="4"/>
        <v>439</v>
      </c>
      <c r="H30" s="641">
        <f t="shared" si="4"/>
        <v>90</v>
      </c>
      <c r="I30" s="666"/>
      <c r="J30" s="642"/>
      <c r="K30" s="643"/>
      <c r="L30" s="643"/>
      <c r="M30" s="643"/>
      <c r="N30" s="643"/>
    </row>
    <row r="31" spans="2:16" ht="45.75" customHeight="1" x14ac:dyDescent="0.2">
      <c r="B31" s="169" t="s">
        <v>524</v>
      </c>
      <c r="C31" s="72" t="s">
        <v>443</v>
      </c>
      <c r="D31" s="71" t="s">
        <v>1</v>
      </c>
      <c r="E31" s="21">
        <v>50</v>
      </c>
      <c r="F31" s="682">
        <v>50</v>
      </c>
      <c r="G31" s="66">
        <v>50</v>
      </c>
      <c r="H31" s="66">
        <v>50</v>
      </c>
      <c r="I31" s="647" t="s">
        <v>1201</v>
      </c>
      <c r="J31" s="64" t="s">
        <v>72</v>
      </c>
      <c r="K31" s="529">
        <v>3</v>
      </c>
      <c r="L31" s="685">
        <v>3</v>
      </c>
      <c r="M31" s="529">
        <v>3</v>
      </c>
      <c r="N31" s="529">
        <v>3</v>
      </c>
    </row>
    <row r="32" spans="2:16" ht="34.5" customHeight="1" x14ac:dyDescent="0.2">
      <c r="B32" s="169" t="s">
        <v>525</v>
      </c>
      <c r="C32" s="71" t="s">
        <v>1017</v>
      </c>
      <c r="D32" s="71" t="s">
        <v>1</v>
      </c>
      <c r="E32" s="21">
        <v>20</v>
      </c>
      <c r="F32" s="682">
        <v>20</v>
      </c>
      <c r="G32" s="66">
        <v>40</v>
      </c>
      <c r="H32" s="66">
        <v>40</v>
      </c>
      <c r="I32" s="503" t="s">
        <v>1199</v>
      </c>
      <c r="J32" s="64" t="s">
        <v>73</v>
      </c>
      <c r="K32" s="65" t="s">
        <v>67</v>
      </c>
      <c r="L32" s="684" t="s">
        <v>67</v>
      </c>
      <c r="M32" s="65" t="s">
        <v>30</v>
      </c>
      <c r="N32" s="65" t="s">
        <v>30</v>
      </c>
    </row>
    <row r="33" spans="2:16" ht="24" customHeight="1" x14ac:dyDescent="0.2">
      <c r="B33" s="971" t="s">
        <v>526</v>
      </c>
      <c r="C33" s="1099" t="s">
        <v>1338</v>
      </c>
      <c r="D33" s="71" t="s">
        <v>1</v>
      </c>
      <c r="E33" s="21">
        <v>235</v>
      </c>
      <c r="F33" s="682">
        <v>235</v>
      </c>
      <c r="G33" s="66">
        <v>0</v>
      </c>
      <c r="H33" s="66">
        <v>0</v>
      </c>
      <c r="I33" s="647"/>
      <c r="J33" s="1037" t="s">
        <v>130</v>
      </c>
      <c r="K33" s="1076" t="s">
        <v>67</v>
      </c>
      <c r="L33" s="1077" t="s">
        <v>67</v>
      </c>
      <c r="M33" s="1076"/>
      <c r="N33" s="1076"/>
    </row>
    <row r="34" spans="2:16" ht="24" customHeight="1" x14ac:dyDescent="0.2">
      <c r="B34" s="973"/>
      <c r="C34" s="1100"/>
      <c r="D34" s="71" t="s">
        <v>5</v>
      </c>
      <c r="E34" s="21">
        <v>0</v>
      </c>
      <c r="F34" s="682">
        <v>0</v>
      </c>
      <c r="G34" s="66">
        <v>0</v>
      </c>
      <c r="H34" s="66">
        <v>0</v>
      </c>
      <c r="I34" s="649" t="s">
        <v>1199</v>
      </c>
      <c r="J34" s="1037"/>
      <c r="K34" s="1076"/>
      <c r="L34" s="1077"/>
      <c r="M34" s="1076"/>
      <c r="N34" s="1076"/>
    </row>
    <row r="35" spans="2:16" ht="27" customHeight="1" x14ac:dyDescent="0.2">
      <c r="B35" s="971" t="s">
        <v>527</v>
      </c>
      <c r="C35" s="945" t="s">
        <v>444</v>
      </c>
      <c r="D35" s="52" t="s">
        <v>5</v>
      </c>
      <c r="E35" s="21">
        <v>120</v>
      </c>
      <c r="F35" s="682">
        <v>32</v>
      </c>
      <c r="G35" s="66">
        <v>256</v>
      </c>
      <c r="H35" s="66">
        <v>0</v>
      </c>
      <c r="I35" s="647" t="s">
        <v>1200</v>
      </c>
      <c r="J35" s="1037" t="s">
        <v>222</v>
      </c>
      <c r="K35" s="1076"/>
      <c r="L35" s="1077"/>
      <c r="M35" s="1076" t="s">
        <v>67</v>
      </c>
      <c r="N35" s="1076"/>
    </row>
    <row r="36" spans="2:16" ht="30" customHeight="1" x14ac:dyDescent="0.2">
      <c r="B36" s="973"/>
      <c r="C36" s="945"/>
      <c r="D36" s="52" t="s">
        <v>1</v>
      </c>
      <c r="E36" s="21">
        <v>0</v>
      </c>
      <c r="F36" s="682">
        <v>18</v>
      </c>
      <c r="G36" s="66">
        <v>93</v>
      </c>
      <c r="H36" s="66">
        <v>0</v>
      </c>
      <c r="I36" s="649"/>
      <c r="J36" s="1037"/>
      <c r="K36" s="1076"/>
      <c r="L36" s="1077"/>
      <c r="M36" s="1076"/>
      <c r="N36" s="1076"/>
    </row>
    <row r="37" spans="2:16" ht="48" customHeight="1" x14ac:dyDescent="0.2">
      <c r="B37" s="74" t="s">
        <v>528</v>
      </c>
      <c r="C37" s="71" t="s">
        <v>446</v>
      </c>
      <c r="D37" s="71" t="s">
        <v>1</v>
      </c>
      <c r="E37" s="21">
        <v>7.3</v>
      </c>
      <c r="F37" s="682">
        <v>7.3</v>
      </c>
      <c r="G37" s="66">
        <v>0</v>
      </c>
      <c r="H37" s="66">
        <v>0</v>
      </c>
      <c r="I37" s="647" t="s">
        <v>1200</v>
      </c>
      <c r="J37" s="64" t="s">
        <v>73</v>
      </c>
      <c r="K37" s="65" t="s">
        <v>67</v>
      </c>
      <c r="L37" s="684" t="s">
        <v>67</v>
      </c>
      <c r="M37" s="65"/>
      <c r="N37" s="65"/>
    </row>
    <row r="38" spans="2:16" ht="34.5" customHeight="1" x14ac:dyDescent="0.2">
      <c r="B38" s="74" t="s">
        <v>529</v>
      </c>
      <c r="C38" s="71" t="s">
        <v>445</v>
      </c>
      <c r="D38" s="71" t="s">
        <v>1020</v>
      </c>
      <c r="E38" s="21"/>
      <c r="F38" s="682"/>
      <c r="G38" s="66"/>
      <c r="H38" s="66"/>
      <c r="I38" s="503" t="s">
        <v>1200</v>
      </c>
      <c r="J38" s="64"/>
      <c r="K38" s="65"/>
      <c r="L38" s="684"/>
      <c r="M38" s="65"/>
      <c r="N38" s="65"/>
    </row>
    <row r="39" spans="2:16" s="158" customFormat="1" ht="30.75" customHeight="1" x14ac:dyDescent="0.2">
      <c r="B39" s="925" t="s">
        <v>1023</v>
      </c>
      <c r="C39" s="925"/>
      <c r="D39" s="925"/>
      <c r="E39" s="306">
        <f t="shared" ref="E39:H39" si="6">+E30+E22+E12+E5</f>
        <v>3126.3</v>
      </c>
      <c r="F39" s="671">
        <f t="shared" ref="F39" si="7">+F30+F22+F12+F5</f>
        <v>3091.9</v>
      </c>
      <c r="G39" s="671">
        <f t="shared" si="6"/>
        <v>3013.2</v>
      </c>
      <c r="H39" s="672">
        <f t="shared" si="6"/>
        <v>2686.7</v>
      </c>
      <c r="I39" s="673"/>
      <c r="J39" s="673"/>
      <c r="K39" s="674"/>
      <c r="L39" s="674"/>
      <c r="M39" s="674"/>
      <c r="N39" s="674"/>
      <c r="O39" s="160"/>
      <c r="P39" s="160"/>
    </row>
    <row r="40" spans="2:16" ht="19.5" customHeight="1" x14ac:dyDescent="0.2">
      <c r="B40" s="1094"/>
      <c r="C40" s="1094"/>
      <c r="D40" s="1095"/>
      <c r="E40" s="493"/>
      <c r="F40" s="675"/>
      <c r="G40" s="675"/>
      <c r="H40" s="675"/>
      <c r="I40" s="673"/>
      <c r="J40" s="673"/>
    </row>
    <row r="41" spans="2:16" s="9" customFormat="1" ht="30" customHeight="1" x14ac:dyDescent="0.2">
      <c r="B41" s="230"/>
      <c r="C41" s="230" t="s">
        <v>833</v>
      </c>
      <c r="D41" s="230"/>
      <c r="E41" s="232">
        <f t="shared" ref="E41:H41" si="8">SUM(E43:E48)</f>
        <v>3110.9</v>
      </c>
      <c r="F41" s="232">
        <f t="shared" si="8"/>
        <v>3076.5</v>
      </c>
      <c r="G41" s="232">
        <f t="shared" si="8"/>
        <v>2997.8</v>
      </c>
      <c r="H41" s="232">
        <f t="shared" si="8"/>
        <v>2671.3</v>
      </c>
      <c r="I41" s="673"/>
      <c r="J41" s="673"/>
      <c r="K41" s="53"/>
      <c r="L41" s="53"/>
      <c r="M41" s="53"/>
      <c r="N41" s="676"/>
    </row>
    <row r="42" spans="2:16" s="9" customFormat="1" ht="17.25" customHeight="1" x14ac:dyDescent="0.2">
      <c r="B42" s="218"/>
      <c r="C42" s="236" t="s">
        <v>834</v>
      </c>
      <c r="D42" s="218"/>
      <c r="E42" s="495"/>
      <c r="F42" s="19"/>
      <c r="G42" s="19"/>
      <c r="H42" s="19"/>
      <c r="I42" s="673"/>
      <c r="J42" s="673"/>
      <c r="K42" s="53"/>
      <c r="L42" s="53"/>
      <c r="M42" s="53"/>
      <c r="N42" s="676"/>
    </row>
    <row r="43" spans="2:16" s="9" customFormat="1" ht="24" customHeight="1" x14ac:dyDescent="0.2">
      <c r="B43" s="218"/>
      <c r="C43" s="236" t="s">
        <v>835</v>
      </c>
      <c r="D43" s="294" t="s">
        <v>1</v>
      </c>
      <c r="E43" s="239">
        <f t="shared" ref="E43:H43" si="9">+E37+E33+E32+E31+E27+E26+E23+E21+E20+E19+E18+E17+E16+E15+E14+E13+E11+E10+E8+E7+E6+E36</f>
        <v>2509</v>
      </c>
      <c r="F43" s="677">
        <f t="shared" ref="F43" si="10">+F37+F33+F32+F31+F27+F26+F23+F21+F20+F19+F18+F17+F16+F15+F14+F13+F11+F10+F8+F7+F6+F36</f>
        <v>2597.9</v>
      </c>
      <c r="G43" s="677">
        <f t="shared" si="9"/>
        <v>2529.8000000000002</v>
      </c>
      <c r="H43" s="677">
        <f t="shared" si="9"/>
        <v>2457.3000000000002</v>
      </c>
      <c r="I43" s="673"/>
      <c r="J43" s="673"/>
      <c r="K43" s="53"/>
      <c r="L43" s="53"/>
      <c r="M43" s="53"/>
      <c r="N43" s="676"/>
    </row>
    <row r="44" spans="2:16" s="9" customFormat="1" ht="24" customHeight="1" x14ac:dyDescent="0.2">
      <c r="B44" s="218"/>
      <c r="C44" s="236" t="s">
        <v>836</v>
      </c>
      <c r="D44" s="294" t="s">
        <v>5</v>
      </c>
      <c r="E44" s="239">
        <f>+E34+E24+E35+E29</f>
        <v>179.6</v>
      </c>
      <c r="F44" s="677">
        <f t="shared" ref="F44:H44" si="11">+F34+F24+F35+F29</f>
        <v>329</v>
      </c>
      <c r="G44" s="677">
        <f t="shared" si="11"/>
        <v>318</v>
      </c>
      <c r="H44" s="677">
        <f t="shared" si="11"/>
        <v>64</v>
      </c>
      <c r="I44" s="673"/>
      <c r="J44" s="673"/>
      <c r="K44" s="53"/>
      <c r="L44" s="53"/>
      <c r="M44" s="53"/>
      <c r="N44" s="676"/>
    </row>
    <row r="45" spans="2:16" s="9" customFormat="1" ht="24" customHeight="1" x14ac:dyDescent="0.2">
      <c r="B45" s="218"/>
      <c r="C45" s="236" t="s">
        <v>837</v>
      </c>
      <c r="D45" s="294" t="s">
        <v>6</v>
      </c>
      <c r="E45" s="239">
        <f t="shared" ref="E45:H45" si="12">+E25</f>
        <v>138.4</v>
      </c>
      <c r="F45" s="677">
        <f t="shared" ref="F45" si="13">+F25</f>
        <v>149.6</v>
      </c>
      <c r="G45" s="677">
        <f t="shared" si="12"/>
        <v>150</v>
      </c>
      <c r="H45" s="677">
        <f t="shared" si="12"/>
        <v>150</v>
      </c>
      <c r="I45" s="673"/>
      <c r="J45" s="673"/>
      <c r="K45" s="53"/>
      <c r="L45" s="53"/>
      <c r="M45" s="53"/>
      <c r="N45" s="676"/>
    </row>
    <row r="46" spans="2:16" s="9" customFormat="1" ht="24" customHeight="1" x14ac:dyDescent="0.2">
      <c r="B46" s="218"/>
      <c r="C46" s="236" t="s">
        <v>838</v>
      </c>
      <c r="D46" s="294" t="s">
        <v>2</v>
      </c>
      <c r="E46" s="239">
        <f t="shared" ref="E46:H46" si="14">+E28+E38</f>
        <v>283.89999999999998</v>
      </c>
      <c r="F46" s="677">
        <f t="shared" ref="F46" si="15">+F28+F38</f>
        <v>0</v>
      </c>
      <c r="G46" s="677">
        <f t="shared" si="14"/>
        <v>0</v>
      </c>
      <c r="H46" s="677">
        <f t="shared" si="14"/>
        <v>0</v>
      </c>
      <c r="I46" s="673"/>
      <c r="J46" s="673"/>
      <c r="K46" s="53"/>
      <c r="L46" s="53"/>
      <c r="M46" s="53"/>
      <c r="N46" s="676"/>
    </row>
    <row r="47" spans="2:16" s="9" customFormat="1" ht="24" customHeight="1" x14ac:dyDescent="0.2">
      <c r="B47" s="218"/>
      <c r="C47" s="236" t="s">
        <v>839</v>
      </c>
      <c r="D47" s="294" t="s">
        <v>4</v>
      </c>
      <c r="E47" s="239"/>
      <c r="F47" s="677"/>
      <c r="G47" s="677"/>
      <c r="H47" s="19"/>
      <c r="I47" s="673"/>
      <c r="J47" s="673"/>
      <c r="K47" s="53"/>
      <c r="L47" s="53"/>
      <c r="M47" s="53"/>
      <c r="N47" s="676"/>
    </row>
    <row r="48" spans="2:16" s="9" customFormat="1" ht="24" customHeight="1" x14ac:dyDescent="0.2">
      <c r="B48" s="221"/>
      <c r="C48" s="237" t="s">
        <v>840</v>
      </c>
      <c r="D48" s="295" t="s">
        <v>844</v>
      </c>
      <c r="E48" s="239"/>
      <c r="F48" s="677"/>
      <c r="G48" s="677"/>
      <c r="H48" s="19"/>
      <c r="I48" s="673"/>
      <c r="J48" s="673"/>
      <c r="K48" s="53"/>
      <c r="L48" s="53"/>
      <c r="M48" s="53"/>
      <c r="N48" s="676"/>
    </row>
    <row r="49" spans="2:14" s="9" customFormat="1" ht="46.5" customHeight="1" x14ac:dyDescent="0.2">
      <c r="B49" s="222"/>
      <c r="C49" s="223" t="s">
        <v>841</v>
      </c>
      <c r="D49" s="222" t="s">
        <v>845</v>
      </c>
      <c r="E49" s="227">
        <f t="shared" ref="E49:H49" si="16">+E9</f>
        <v>15.4</v>
      </c>
      <c r="F49" s="232">
        <f t="shared" ref="F49" si="17">+F9</f>
        <v>15.4</v>
      </c>
      <c r="G49" s="232">
        <f t="shared" si="16"/>
        <v>15.4</v>
      </c>
      <c r="H49" s="232">
        <f t="shared" si="16"/>
        <v>15.4</v>
      </c>
      <c r="I49" s="673"/>
      <c r="J49" s="673"/>
      <c r="K49" s="53"/>
      <c r="L49" s="53"/>
      <c r="M49" s="53"/>
      <c r="N49" s="676"/>
    </row>
    <row r="50" spans="2:14" s="9" customFormat="1" ht="34.5" customHeight="1" x14ac:dyDescent="0.2">
      <c r="B50" s="224"/>
      <c r="C50" s="229" t="s">
        <v>843</v>
      </c>
      <c r="D50" s="229"/>
      <c r="E50" s="233">
        <f t="shared" ref="E50:F50" si="18">+E49+E41</f>
        <v>3126.3</v>
      </c>
      <c r="F50" s="678">
        <f t="shared" si="18"/>
        <v>3091.9</v>
      </c>
      <c r="G50" s="678">
        <f t="shared" ref="G50" si="19">+G49+G41</f>
        <v>3013.2000000000003</v>
      </c>
      <c r="H50" s="678">
        <f t="shared" ref="H50" si="20">+H49+H41</f>
        <v>2686.7000000000003</v>
      </c>
      <c r="I50" s="673"/>
      <c r="J50" s="673"/>
      <c r="K50" s="53"/>
      <c r="L50" s="53"/>
      <c r="M50" s="53"/>
      <c r="N50" s="676"/>
    </row>
    <row r="51" spans="2:14" s="9" customFormat="1" ht="22.5" customHeight="1" x14ac:dyDescent="0.2">
      <c r="B51" s="218"/>
      <c r="C51" s="220" t="s">
        <v>842</v>
      </c>
      <c r="D51" s="218"/>
      <c r="E51" s="19"/>
      <c r="F51" s="19"/>
      <c r="G51" s="19"/>
      <c r="H51" s="19"/>
      <c r="I51" s="351"/>
      <c r="J51" s="673"/>
      <c r="K51" s="53"/>
      <c r="L51" s="53"/>
      <c r="M51" s="53"/>
      <c r="N51" s="676"/>
    </row>
    <row r="52" spans="2:14" ht="30" x14ac:dyDescent="0.2">
      <c r="B52" s="80"/>
      <c r="C52" s="238" t="s">
        <v>1147</v>
      </c>
      <c r="D52" s="341"/>
      <c r="E52" s="228"/>
      <c r="F52" s="679"/>
      <c r="G52" s="679"/>
      <c r="H52" s="679"/>
      <c r="I52" s="680"/>
      <c r="J52" s="114"/>
    </row>
    <row r="53" spans="2:14" ht="15" x14ac:dyDescent="0.2">
      <c r="B53" s="965" t="s">
        <v>1355</v>
      </c>
      <c r="C53" s="965"/>
      <c r="D53" s="965"/>
      <c r="E53" s="965"/>
      <c r="F53" s="965"/>
      <c r="G53" s="965"/>
      <c r="H53" s="965"/>
    </row>
  </sheetData>
  <mergeCells count="49">
    <mergeCell ref="B53:H53"/>
    <mergeCell ref="B40:D40"/>
    <mergeCell ref="B33:B34"/>
    <mergeCell ref="B39:D39"/>
    <mergeCell ref="B8:B9"/>
    <mergeCell ref="C23:C25"/>
    <mergeCell ref="C35:C36"/>
    <mergeCell ref="B35:B36"/>
    <mergeCell ref="C8:C9"/>
    <mergeCell ref="B23:B25"/>
    <mergeCell ref="C33:C34"/>
    <mergeCell ref="C27:C29"/>
    <mergeCell ref="B27:B29"/>
    <mergeCell ref="M35:M36"/>
    <mergeCell ref="N35:N36"/>
    <mergeCell ref="M33:M34"/>
    <mergeCell ref="B1:N1"/>
    <mergeCell ref="J2:N2"/>
    <mergeCell ref="B3:B4"/>
    <mergeCell ref="G3:G4"/>
    <mergeCell ref="C3:C4"/>
    <mergeCell ref="J3:N3"/>
    <mergeCell ref="E3:E4"/>
    <mergeCell ref="H3:H4"/>
    <mergeCell ref="I3:I4"/>
    <mergeCell ref="F3:F4"/>
    <mergeCell ref="N23:N25"/>
    <mergeCell ref="J23:J25"/>
    <mergeCell ref="J8:J9"/>
    <mergeCell ref="N8:N9"/>
    <mergeCell ref="M23:M25"/>
    <mergeCell ref="M8:M9"/>
    <mergeCell ref="K23:K25"/>
    <mergeCell ref="K8:K9"/>
    <mergeCell ref="L8:L9"/>
    <mergeCell ref="L23:L25"/>
    <mergeCell ref="J35:J36"/>
    <mergeCell ref="K35:K36"/>
    <mergeCell ref="J33:J34"/>
    <mergeCell ref="K33:K34"/>
    <mergeCell ref="L35:L36"/>
    <mergeCell ref="N33:N34"/>
    <mergeCell ref="L33:L34"/>
    <mergeCell ref="I28:I29"/>
    <mergeCell ref="J27:J29"/>
    <mergeCell ref="K27:K29"/>
    <mergeCell ref="L27:L29"/>
    <mergeCell ref="N27:N28"/>
    <mergeCell ref="M27:M28"/>
  </mergeCells>
  <phoneticPr fontId="12" type="noConversion"/>
  <pageMargins left="0.19685039370078741" right="0.19685039370078741" top="0.51181102362204722" bottom="0.19685039370078741" header="0" footer="0"/>
  <pageSetup paperSize="9" scale="6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B1:N71"/>
  <sheetViews>
    <sheetView zoomScale="85" zoomScaleNormal="85" workbookViewId="0">
      <pane ySplit="4" topLeftCell="A5" activePane="bottomLeft" state="frozen"/>
      <selection activeCell="H12" sqref="H12:H18"/>
      <selection pane="bottomLeft" activeCell="F16" sqref="F16"/>
    </sheetView>
  </sheetViews>
  <sheetFormatPr defaultColWidth="9.140625" defaultRowHeight="12.75" x14ac:dyDescent="0.2"/>
  <cols>
    <col min="1" max="1" width="3.85546875" style="2" customWidth="1"/>
    <col min="2" max="2" width="17.5703125" style="14" customWidth="1"/>
    <col min="3" max="3" width="58" style="14" customWidth="1"/>
    <col min="4" max="4" width="7.42578125" style="14" customWidth="1"/>
    <col min="5" max="5" width="12.28515625" style="243" customWidth="1"/>
    <col min="6" max="6" width="14" style="701" customWidth="1"/>
    <col min="7" max="7" width="12.28515625" style="701" customWidth="1"/>
    <col min="8" max="8" width="13" style="701" customWidth="1"/>
    <col min="9" max="9" width="11.42578125" style="700" customWidth="1"/>
    <col min="10" max="10" width="29.7109375" style="699" customWidth="1"/>
    <col min="11" max="11" width="6.140625" style="700" customWidth="1"/>
    <col min="12" max="12" width="8.140625" style="700" customWidth="1"/>
    <col min="13" max="13" width="8" style="700" customWidth="1"/>
    <col min="14" max="14" width="6.140625" style="41" customWidth="1"/>
    <col min="15" max="16384" width="9.140625" style="2"/>
  </cols>
  <sheetData>
    <row r="1" spans="2:14" ht="23.25" customHeight="1" x14ac:dyDescent="0.2">
      <c r="B1" s="1084" t="s">
        <v>1353</v>
      </c>
      <c r="C1" s="1084"/>
      <c r="D1" s="1084"/>
      <c r="E1" s="1084"/>
      <c r="F1" s="1084"/>
      <c r="G1" s="1084"/>
      <c r="H1" s="1084"/>
      <c r="I1" s="1084"/>
      <c r="J1" s="1084"/>
      <c r="K1" s="1084"/>
      <c r="L1" s="1084"/>
      <c r="M1" s="1084"/>
      <c r="N1" s="1084"/>
    </row>
    <row r="2" spans="2:14" ht="18" customHeight="1" x14ac:dyDescent="0.2">
      <c r="B2" s="1113"/>
      <c r="C2" s="1113"/>
      <c r="D2" s="1113"/>
      <c r="E2" s="1113"/>
      <c r="F2" s="1113"/>
      <c r="G2" s="1113"/>
      <c r="H2" s="1113"/>
      <c r="I2" s="1113"/>
      <c r="J2" s="1113"/>
      <c r="K2" s="1113"/>
      <c r="L2" s="1113"/>
      <c r="M2" s="1113"/>
      <c r="N2" s="1113"/>
    </row>
    <row r="3" spans="2:14" s="6" customFormat="1" ht="16.5" customHeight="1" x14ac:dyDescent="0.2">
      <c r="B3" s="1114" t="s">
        <v>312</v>
      </c>
      <c r="C3" s="1110" t="s">
        <v>450</v>
      </c>
      <c r="D3" s="429"/>
      <c r="E3" s="961" t="s">
        <v>1356</v>
      </c>
      <c r="F3" s="1093" t="s">
        <v>1306</v>
      </c>
      <c r="G3" s="961" t="s">
        <v>313</v>
      </c>
      <c r="H3" s="961" t="s">
        <v>314</v>
      </c>
      <c r="I3" s="961" t="s">
        <v>1148</v>
      </c>
      <c r="J3" s="1090" t="s">
        <v>42</v>
      </c>
      <c r="K3" s="1091"/>
      <c r="L3" s="1091"/>
      <c r="M3" s="1091"/>
      <c r="N3" s="1092"/>
    </row>
    <row r="4" spans="2:14" s="6" customFormat="1" ht="62.25" customHeight="1" x14ac:dyDescent="0.2">
      <c r="B4" s="1115"/>
      <c r="C4" s="1111"/>
      <c r="D4" s="430"/>
      <c r="E4" s="961"/>
      <c r="F4" s="1093"/>
      <c r="G4" s="961"/>
      <c r="H4" s="961"/>
      <c r="I4" s="961"/>
      <c r="J4" s="530" t="s">
        <v>43</v>
      </c>
      <c r="K4" s="200" t="s">
        <v>917</v>
      </c>
      <c r="L4" s="504" t="s">
        <v>1346</v>
      </c>
      <c r="M4" s="200" t="s">
        <v>918</v>
      </c>
      <c r="N4" s="200" t="s">
        <v>919</v>
      </c>
    </row>
    <row r="5" spans="2:14" s="6" customFormat="1" ht="39" customHeight="1" x14ac:dyDescent="0.2">
      <c r="B5" s="474" t="s">
        <v>452</v>
      </c>
      <c r="C5" s="1105" t="s">
        <v>454</v>
      </c>
      <c r="D5" s="1106"/>
      <c r="E5" s="433">
        <f t="shared" ref="E5:H5" si="0">SUM(E6:E15)</f>
        <v>4788.5</v>
      </c>
      <c r="F5" s="433">
        <f t="shared" si="0"/>
        <v>4804.5</v>
      </c>
      <c r="G5" s="433">
        <f t="shared" si="0"/>
        <v>5200.8</v>
      </c>
      <c r="H5" s="433">
        <f t="shared" si="0"/>
        <v>5480.8</v>
      </c>
      <c r="I5" s="434"/>
      <c r="J5" s="435"/>
      <c r="K5" s="435"/>
      <c r="L5" s="435"/>
      <c r="M5" s="435"/>
      <c r="N5" s="435"/>
    </row>
    <row r="6" spans="2:14" ht="29.25" customHeight="1" x14ac:dyDescent="0.2">
      <c r="B6" s="1046" t="s">
        <v>557</v>
      </c>
      <c r="C6" s="1046" t="s">
        <v>453</v>
      </c>
      <c r="D6" s="437" t="s">
        <v>1</v>
      </c>
      <c r="E6" s="334">
        <v>1454.4</v>
      </c>
      <c r="F6" s="702">
        <v>1454.4</v>
      </c>
      <c r="G6" s="334">
        <v>1550</v>
      </c>
      <c r="H6" s="334">
        <v>1620</v>
      </c>
      <c r="I6" s="1030" t="s">
        <v>1223</v>
      </c>
      <c r="J6" s="439" t="s">
        <v>38</v>
      </c>
      <c r="K6" s="440" t="s">
        <v>1250</v>
      </c>
      <c r="L6" s="703" t="s">
        <v>1250</v>
      </c>
      <c r="M6" s="440" t="s">
        <v>1250</v>
      </c>
      <c r="N6" s="440" t="s">
        <v>1250</v>
      </c>
    </row>
    <row r="7" spans="2:14" ht="19.5" customHeight="1" x14ac:dyDescent="0.2">
      <c r="B7" s="1046"/>
      <c r="C7" s="1046"/>
      <c r="D7" s="437" t="s">
        <v>6</v>
      </c>
      <c r="E7" s="334">
        <v>10.5</v>
      </c>
      <c r="F7" s="702">
        <v>10.5</v>
      </c>
      <c r="G7" s="334">
        <v>10.6</v>
      </c>
      <c r="H7" s="334">
        <v>10.6</v>
      </c>
      <c r="I7" s="1038"/>
      <c r="J7" s="1120" t="s">
        <v>87</v>
      </c>
      <c r="K7" s="1107" t="s">
        <v>150</v>
      </c>
      <c r="L7" s="1118" t="s">
        <v>150</v>
      </c>
      <c r="M7" s="1107" t="s">
        <v>150</v>
      </c>
      <c r="N7" s="1107" t="s">
        <v>150</v>
      </c>
    </row>
    <row r="8" spans="2:14" ht="24" customHeight="1" x14ac:dyDescent="0.2">
      <c r="B8" s="1046"/>
      <c r="C8" s="1046"/>
      <c r="D8" s="437" t="s">
        <v>5</v>
      </c>
      <c r="E8" s="334">
        <v>59.7</v>
      </c>
      <c r="F8" s="702">
        <v>59.7</v>
      </c>
      <c r="G8" s="334">
        <v>60</v>
      </c>
      <c r="H8" s="334">
        <v>60</v>
      </c>
      <c r="I8" s="1031"/>
      <c r="J8" s="1120"/>
      <c r="K8" s="1107"/>
      <c r="L8" s="1118"/>
      <c r="M8" s="1107"/>
      <c r="N8" s="1107"/>
    </row>
    <row r="9" spans="2:14" ht="21" customHeight="1" x14ac:dyDescent="0.2">
      <c r="B9" s="1046" t="s">
        <v>556</v>
      </c>
      <c r="C9" s="1057" t="s">
        <v>480</v>
      </c>
      <c r="D9" s="444" t="s">
        <v>1</v>
      </c>
      <c r="E9" s="334">
        <v>768.3</v>
      </c>
      <c r="F9" s="702">
        <v>768.3</v>
      </c>
      <c r="G9" s="334">
        <v>775</v>
      </c>
      <c r="H9" s="334">
        <v>785</v>
      </c>
      <c r="I9" s="1030" t="s">
        <v>1223</v>
      </c>
      <c r="J9" s="1119" t="s">
        <v>1251</v>
      </c>
      <c r="K9" s="1112" t="s">
        <v>1026</v>
      </c>
      <c r="L9" s="1118" t="s">
        <v>1026</v>
      </c>
      <c r="M9" s="1112" t="s">
        <v>1026</v>
      </c>
      <c r="N9" s="1112" t="s">
        <v>1026</v>
      </c>
    </row>
    <row r="10" spans="2:14" ht="21.75" customHeight="1" x14ac:dyDescent="0.2">
      <c r="B10" s="1046"/>
      <c r="C10" s="1057"/>
      <c r="D10" s="444" t="s">
        <v>5</v>
      </c>
      <c r="E10" s="334">
        <v>0</v>
      </c>
      <c r="F10" s="702">
        <v>0</v>
      </c>
      <c r="G10" s="334">
        <v>0</v>
      </c>
      <c r="H10" s="334">
        <v>0</v>
      </c>
      <c r="I10" s="1038"/>
      <c r="J10" s="1119"/>
      <c r="K10" s="1112"/>
      <c r="L10" s="1118"/>
      <c r="M10" s="1112"/>
      <c r="N10" s="1112"/>
    </row>
    <row r="11" spans="2:14" ht="27.75" customHeight="1" x14ac:dyDescent="0.2">
      <c r="B11" s="1046"/>
      <c r="C11" s="1057"/>
      <c r="D11" s="444" t="s">
        <v>6</v>
      </c>
      <c r="E11" s="334">
        <v>66.2</v>
      </c>
      <c r="F11" s="702">
        <v>66.2</v>
      </c>
      <c r="G11" s="334">
        <v>59</v>
      </c>
      <c r="H11" s="334">
        <v>59</v>
      </c>
      <c r="I11" s="1031"/>
      <c r="J11" s="445" t="s">
        <v>39</v>
      </c>
      <c r="K11" s="446" t="s">
        <v>1252</v>
      </c>
      <c r="L11" s="703" t="s">
        <v>1252</v>
      </c>
      <c r="M11" s="446" t="s">
        <v>1252</v>
      </c>
      <c r="N11" s="446" t="s">
        <v>1252</v>
      </c>
    </row>
    <row r="12" spans="2:14" ht="31.5" customHeight="1" x14ac:dyDescent="0.2">
      <c r="B12" s="1046" t="s">
        <v>555</v>
      </c>
      <c r="C12" s="1046" t="s">
        <v>455</v>
      </c>
      <c r="D12" s="437" t="s">
        <v>1</v>
      </c>
      <c r="E12" s="334">
        <v>2374.1</v>
      </c>
      <c r="F12" s="702">
        <v>2384.1</v>
      </c>
      <c r="G12" s="334">
        <v>2690</v>
      </c>
      <c r="H12" s="334">
        <v>2890</v>
      </c>
      <c r="I12" s="1030" t="s">
        <v>1223</v>
      </c>
      <c r="J12" s="1119" t="s">
        <v>1254</v>
      </c>
      <c r="K12" s="1112" t="s">
        <v>1253</v>
      </c>
      <c r="L12" s="1118" t="s">
        <v>1253</v>
      </c>
      <c r="M12" s="1112" t="s">
        <v>1253</v>
      </c>
      <c r="N12" s="1112" t="s">
        <v>1253</v>
      </c>
    </row>
    <row r="13" spans="2:14" ht="21.75" customHeight="1" x14ac:dyDescent="0.2">
      <c r="B13" s="1046"/>
      <c r="C13" s="1046"/>
      <c r="D13" s="437" t="s">
        <v>5</v>
      </c>
      <c r="E13" s="334">
        <v>0</v>
      </c>
      <c r="F13" s="702">
        <v>0</v>
      </c>
      <c r="G13" s="334">
        <v>0</v>
      </c>
      <c r="H13" s="334">
        <v>0</v>
      </c>
      <c r="I13" s="1038"/>
      <c r="J13" s="1119"/>
      <c r="K13" s="1112"/>
      <c r="L13" s="1118"/>
      <c r="M13" s="1112"/>
      <c r="N13" s="1112"/>
    </row>
    <row r="14" spans="2:14" ht="23.25" customHeight="1" x14ac:dyDescent="0.2">
      <c r="B14" s="1046"/>
      <c r="C14" s="1046"/>
      <c r="D14" s="436" t="s">
        <v>6</v>
      </c>
      <c r="E14" s="334">
        <v>25.1</v>
      </c>
      <c r="F14" s="702">
        <v>31.1</v>
      </c>
      <c r="G14" s="334">
        <v>26</v>
      </c>
      <c r="H14" s="334">
        <v>26</v>
      </c>
      <c r="I14" s="1031"/>
      <c r="J14" s="1119"/>
      <c r="K14" s="1112"/>
      <c r="L14" s="1118"/>
      <c r="M14" s="1112"/>
      <c r="N14" s="1112"/>
    </row>
    <row r="15" spans="2:14" s="60" customFormat="1" ht="39.75" customHeight="1" x14ac:dyDescent="0.2">
      <c r="B15" s="436" t="s">
        <v>554</v>
      </c>
      <c r="C15" s="447" t="s">
        <v>451</v>
      </c>
      <c r="D15" s="444" t="s">
        <v>1</v>
      </c>
      <c r="E15" s="333">
        <v>30.2</v>
      </c>
      <c r="F15" s="704">
        <v>30.2</v>
      </c>
      <c r="G15" s="333">
        <v>30.2</v>
      </c>
      <c r="H15" s="333">
        <v>30.2</v>
      </c>
      <c r="I15" s="448"/>
      <c r="J15" s="445" t="s">
        <v>177</v>
      </c>
      <c r="K15" s="440">
        <v>50</v>
      </c>
      <c r="L15" s="703">
        <v>50</v>
      </c>
      <c r="M15" s="440">
        <v>50</v>
      </c>
      <c r="N15" s="440">
        <v>50</v>
      </c>
    </row>
    <row r="16" spans="2:14" ht="45" customHeight="1" x14ac:dyDescent="0.2">
      <c r="B16" s="474" t="s">
        <v>461</v>
      </c>
      <c r="C16" s="435" t="s">
        <v>462</v>
      </c>
      <c r="D16" s="435"/>
      <c r="E16" s="433">
        <f t="shared" ref="E16:H16" si="1">SUM(E17:E24)</f>
        <v>252.6</v>
      </c>
      <c r="F16" s="433">
        <f t="shared" ref="F16" si="2">SUM(F17:F24)</f>
        <v>252.6</v>
      </c>
      <c r="G16" s="433">
        <f t="shared" si="1"/>
        <v>275</v>
      </c>
      <c r="H16" s="433">
        <f t="shared" si="1"/>
        <v>275</v>
      </c>
      <c r="I16" s="434"/>
      <c r="J16" s="449"/>
      <c r="K16" s="449"/>
      <c r="L16" s="449"/>
      <c r="M16" s="449"/>
      <c r="N16" s="449"/>
    </row>
    <row r="17" spans="2:14" ht="30.75" customHeight="1" x14ac:dyDescent="0.2">
      <c r="B17" s="436" t="s">
        <v>552</v>
      </c>
      <c r="C17" s="436" t="s">
        <v>463</v>
      </c>
      <c r="D17" s="437" t="s">
        <v>1</v>
      </c>
      <c r="E17" s="334">
        <v>182.6</v>
      </c>
      <c r="F17" s="702">
        <v>182.6</v>
      </c>
      <c r="G17" s="334">
        <v>200</v>
      </c>
      <c r="H17" s="334">
        <v>200</v>
      </c>
      <c r="I17" s="451" t="s">
        <v>1221</v>
      </c>
      <c r="J17" s="437" t="s">
        <v>1025</v>
      </c>
      <c r="K17" s="452" t="s">
        <v>172</v>
      </c>
      <c r="L17" s="639" t="s">
        <v>172</v>
      </c>
      <c r="M17" s="452" t="s">
        <v>172</v>
      </c>
      <c r="N17" s="452" t="s">
        <v>172</v>
      </c>
    </row>
    <row r="18" spans="2:14" ht="28.5" customHeight="1" x14ac:dyDescent="0.2">
      <c r="B18" s="436" t="s">
        <v>551</v>
      </c>
      <c r="C18" s="453" t="s">
        <v>456</v>
      </c>
      <c r="D18" s="444" t="s">
        <v>1</v>
      </c>
      <c r="E18" s="334">
        <v>35</v>
      </c>
      <c r="F18" s="702">
        <v>35</v>
      </c>
      <c r="G18" s="334">
        <v>35</v>
      </c>
      <c r="H18" s="334">
        <v>35</v>
      </c>
      <c r="I18" s="451" t="s">
        <v>1220</v>
      </c>
      <c r="J18" s="454" t="s">
        <v>40</v>
      </c>
      <c r="K18" s="455">
        <v>18</v>
      </c>
      <c r="L18" s="636">
        <v>17</v>
      </c>
      <c r="M18" s="455">
        <v>18</v>
      </c>
      <c r="N18" s="455">
        <v>18</v>
      </c>
    </row>
    <row r="19" spans="2:14" ht="29.25" customHeight="1" x14ac:dyDescent="0.2">
      <c r="B19" s="436" t="s">
        <v>550</v>
      </c>
      <c r="C19" s="453" t="s">
        <v>457</v>
      </c>
      <c r="D19" s="444" t="s">
        <v>1</v>
      </c>
      <c r="E19" s="334">
        <v>3</v>
      </c>
      <c r="F19" s="702">
        <v>3</v>
      </c>
      <c r="G19" s="334">
        <v>3</v>
      </c>
      <c r="H19" s="334">
        <v>3</v>
      </c>
      <c r="I19" s="451" t="s">
        <v>1222</v>
      </c>
      <c r="J19" s="454" t="s">
        <v>41</v>
      </c>
      <c r="K19" s="456">
        <v>1</v>
      </c>
      <c r="L19" s="636">
        <v>1</v>
      </c>
      <c r="M19" s="456">
        <v>1</v>
      </c>
      <c r="N19" s="456">
        <v>1</v>
      </c>
    </row>
    <row r="20" spans="2:14" ht="23.25" customHeight="1" x14ac:dyDescent="0.2">
      <c r="B20" s="436" t="s">
        <v>549</v>
      </c>
      <c r="C20" s="453" t="s">
        <v>458</v>
      </c>
      <c r="D20" s="444" t="s">
        <v>1</v>
      </c>
      <c r="E20" s="334">
        <v>5</v>
      </c>
      <c r="F20" s="702">
        <v>5</v>
      </c>
      <c r="G20" s="334">
        <v>5</v>
      </c>
      <c r="H20" s="334">
        <v>5</v>
      </c>
      <c r="I20" s="451" t="s">
        <v>1222</v>
      </c>
      <c r="J20" s="454" t="s">
        <v>41</v>
      </c>
      <c r="K20" s="456">
        <v>1</v>
      </c>
      <c r="L20" s="636">
        <v>1</v>
      </c>
      <c r="M20" s="456">
        <v>1</v>
      </c>
      <c r="N20" s="456">
        <v>1</v>
      </c>
    </row>
    <row r="21" spans="2:14" ht="21" customHeight="1" x14ac:dyDescent="0.2">
      <c r="B21" s="1057" t="s">
        <v>553</v>
      </c>
      <c r="C21" s="1057" t="s">
        <v>459</v>
      </c>
      <c r="D21" s="444" t="s">
        <v>1</v>
      </c>
      <c r="E21" s="334">
        <v>15</v>
      </c>
      <c r="F21" s="702">
        <v>15</v>
      </c>
      <c r="G21" s="334">
        <v>15</v>
      </c>
      <c r="H21" s="334">
        <v>15</v>
      </c>
      <c r="I21" s="438" t="s">
        <v>1218</v>
      </c>
      <c r="J21" s="1121" t="s">
        <v>79</v>
      </c>
      <c r="K21" s="1108">
        <v>7</v>
      </c>
      <c r="L21" s="1125">
        <v>8</v>
      </c>
      <c r="M21" s="1108">
        <v>8</v>
      </c>
      <c r="N21" s="1108">
        <v>8</v>
      </c>
    </row>
    <row r="22" spans="2:14" ht="18.75" customHeight="1" x14ac:dyDescent="0.2">
      <c r="B22" s="1057"/>
      <c r="C22" s="1057"/>
      <c r="D22" s="444" t="s">
        <v>5</v>
      </c>
      <c r="E22" s="334">
        <v>2</v>
      </c>
      <c r="F22" s="702">
        <v>2</v>
      </c>
      <c r="G22" s="334">
        <v>2</v>
      </c>
      <c r="H22" s="334">
        <v>2</v>
      </c>
      <c r="I22" s="442"/>
      <c r="J22" s="1122"/>
      <c r="K22" s="1109"/>
      <c r="L22" s="1126"/>
      <c r="M22" s="1109"/>
      <c r="N22" s="1109"/>
    </row>
    <row r="23" spans="2:14" ht="30.75" customHeight="1" x14ac:dyDescent="0.2">
      <c r="B23" s="436" t="s">
        <v>548</v>
      </c>
      <c r="C23" s="443" t="s">
        <v>460</v>
      </c>
      <c r="D23" s="444" t="s">
        <v>1</v>
      </c>
      <c r="E23" s="334">
        <v>10</v>
      </c>
      <c r="F23" s="702">
        <v>10</v>
      </c>
      <c r="G23" s="334">
        <v>15</v>
      </c>
      <c r="H23" s="334">
        <v>15</v>
      </c>
      <c r="I23" s="451" t="s">
        <v>1219</v>
      </c>
      <c r="J23" s="437" t="s">
        <v>59</v>
      </c>
      <c r="K23" s="455">
        <v>3</v>
      </c>
      <c r="L23" s="636">
        <v>3</v>
      </c>
      <c r="M23" s="455">
        <v>3</v>
      </c>
      <c r="N23" s="455">
        <v>3</v>
      </c>
    </row>
    <row r="24" spans="2:14" ht="32.25" hidden="1" customHeight="1" x14ac:dyDescent="0.2">
      <c r="B24" s="436"/>
      <c r="C24" s="436"/>
      <c r="D24" s="437"/>
      <c r="E24" s="334"/>
      <c r="F24" s="334"/>
      <c r="G24" s="334"/>
      <c r="H24" s="334"/>
      <c r="I24" s="451"/>
      <c r="J24" s="437"/>
      <c r="K24" s="455"/>
      <c r="L24" s="455"/>
      <c r="M24" s="455"/>
      <c r="N24" s="455"/>
    </row>
    <row r="25" spans="2:14" ht="54.75" customHeight="1" x14ac:dyDescent="0.2">
      <c r="B25" s="474" t="s">
        <v>464</v>
      </c>
      <c r="C25" s="435" t="s">
        <v>505</v>
      </c>
      <c r="D25" s="435"/>
      <c r="E25" s="458">
        <f t="shared" ref="E25:H25" si="3">SUM(E26:E31)</f>
        <v>69</v>
      </c>
      <c r="F25" s="458">
        <f t="shared" ref="F25" si="4">SUM(F26:F31)</f>
        <v>69</v>
      </c>
      <c r="G25" s="458">
        <f t="shared" si="3"/>
        <v>73</v>
      </c>
      <c r="H25" s="458">
        <f t="shared" si="3"/>
        <v>73</v>
      </c>
      <c r="I25" s="459"/>
      <c r="J25" s="435"/>
      <c r="K25" s="435"/>
      <c r="L25" s="435"/>
      <c r="M25" s="435"/>
      <c r="N25" s="435"/>
    </row>
    <row r="26" spans="2:14" ht="27" customHeight="1" x14ac:dyDescent="0.2">
      <c r="B26" s="436" t="s">
        <v>547</v>
      </c>
      <c r="C26" s="450" t="s">
        <v>465</v>
      </c>
      <c r="D26" s="454" t="s">
        <v>1</v>
      </c>
      <c r="E26" s="334">
        <v>15</v>
      </c>
      <c r="F26" s="702">
        <v>15</v>
      </c>
      <c r="G26" s="334">
        <v>15</v>
      </c>
      <c r="H26" s="334">
        <v>15</v>
      </c>
      <c r="I26" s="451" t="s">
        <v>1225</v>
      </c>
      <c r="J26" s="454" t="s">
        <v>40</v>
      </c>
      <c r="K26" s="460">
        <v>4</v>
      </c>
      <c r="L26" s="705">
        <v>4</v>
      </c>
      <c r="M26" s="460">
        <v>4</v>
      </c>
      <c r="N26" s="460">
        <v>4</v>
      </c>
    </row>
    <row r="27" spans="2:14" ht="40.5" customHeight="1" x14ac:dyDescent="0.2">
      <c r="B27" s="436" t="s">
        <v>546</v>
      </c>
      <c r="C27" s="436" t="s">
        <v>466</v>
      </c>
      <c r="D27" s="447" t="s">
        <v>1</v>
      </c>
      <c r="E27" s="334">
        <v>6</v>
      </c>
      <c r="F27" s="702">
        <v>6</v>
      </c>
      <c r="G27" s="334">
        <v>6</v>
      </c>
      <c r="H27" s="334">
        <v>6</v>
      </c>
      <c r="I27" s="451" t="s">
        <v>1225</v>
      </c>
      <c r="J27" s="454" t="s">
        <v>128</v>
      </c>
      <c r="K27" s="460">
        <v>10</v>
      </c>
      <c r="L27" s="705">
        <v>10</v>
      </c>
      <c r="M27" s="460">
        <v>10</v>
      </c>
      <c r="N27" s="460">
        <v>10</v>
      </c>
    </row>
    <row r="28" spans="2:14" ht="30.75" customHeight="1" x14ac:dyDescent="0.2">
      <c r="B28" s="436" t="s">
        <v>545</v>
      </c>
      <c r="C28" s="450" t="s">
        <v>467</v>
      </c>
      <c r="D28" s="447" t="s">
        <v>1</v>
      </c>
      <c r="E28" s="334">
        <v>17</v>
      </c>
      <c r="F28" s="702">
        <v>17</v>
      </c>
      <c r="G28" s="334">
        <v>20</v>
      </c>
      <c r="H28" s="334">
        <v>20</v>
      </c>
      <c r="I28" s="451" t="s">
        <v>1224</v>
      </c>
      <c r="J28" s="454" t="s">
        <v>8</v>
      </c>
      <c r="K28" s="460">
        <v>5</v>
      </c>
      <c r="L28" s="705">
        <v>5</v>
      </c>
      <c r="M28" s="460">
        <v>5</v>
      </c>
      <c r="N28" s="460">
        <v>5</v>
      </c>
    </row>
    <row r="29" spans="2:14" ht="30.75" customHeight="1" x14ac:dyDescent="0.2">
      <c r="B29" s="436" t="s">
        <v>544</v>
      </c>
      <c r="C29" s="450" t="s">
        <v>1027</v>
      </c>
      <c r="D29" s="447" t="s">
        <v>1</v>
      </c>
      <c r="E29" s="334">
        <v>4</v>
      </c>
      <c r="F29" s="702">
        <v>4</v>
      </c>
      <c r="G29" s="334">
        <v>5</v>
      </c>
      <c r="H29" s="334">
        <v>5</v>
      </c>
      <c r="I29" s="451" t="s">
        <v>1226</v>
      </c>
      <c r="J29" s="454" t="s">
        <v>8</v>
      </c>
      <c r="K29" s="460">
        <v>1</v>
      </c>
      <c r="L29" s="705">
        <v>1</v>
      </c>
      <c r="M29" s="460">
        <v>1</v>
      </c>
      <c r="N29" s="460">
        <v>1</v>
      </c>
    </row>
    <row r="30" spans="2:14" s="59" customFormat="1" ht="36" customHeight="1" x14ac:dyDescent="0.2">
      <c r="B30" s="436" t="s">
        <v>543</v>
      </c>
      <c r="C30" s="450" t="s">
        <v>468</v>
      </c>
      <c r="D30" s="447" t="s">
        <v>1</v>
      </c>
      <c r="E30" s="334">
        <v>20</v>
      </c>
      <c r="F30" s="702">
        <v>20</v>
      </c>
      <c r="G30" s="334">
        <v>20</v>
      </c>
      <c r="H30" s="334">
        <v>20</v>
      </c>
      <c r="I30" s="451" t="s">
        <v>1225</v>
      </c>
      <c r="J30" s="454" t="s">
        <v>175</v>
      </c>
      <c r="K30" s="460">
        <v>1</v>
      </c>
      <c r="L30" s="705">
        <v>1</v>
      </c>
      <c r="M30" s="460">
        <v>1</v>
      </c>
      <c r="N30" s="460">
        <v>1</v>
      </c>
    </row>
    <row r="31" spans="2:14" s="59" customFormat="1" ht="40.5" customHeight="1" x14ac:dyDescent="0.2">
      <c r="B31" s="461" t="s">
        <v>542</v>
      </c>
      <c r="C31" s="461" t="s">
        <v>699</v>
      </c>
      <c r="D31" s="447" t="s">
        <v>1</v>
      </c>
      <c r="E31" s="462">
        <v>7</v>
      </c>
      <c r="F31" s="702">
        <v>7</v>
      </c>
      <c r="G31" s="334">
        <v>7</v>
      </c>
      <c r="H31" s="334">
        <v>7</v>
      </c>
      <c r="I31" s="438" t="s">
        <v>1227</v>
      </c>
      <c r="J31" s="463" t="s">
        <v>161</v>
      </c>
      <c r="K31" s="464">
        <v>10</v>
      </c>
      <c r="L31" s="706">
        <v>10</v>
      </c>
      <c r="M31" s="464">
        <v>10</v>
      </c>
      <c r="N31" s="464">
        <v>10</v>
      </c>
    </row>
    <row r="32" spans="2:14" ht="43.5" customHeight="1" x14ac:dyDescent="0.2">
      <c r="B32" s="474" t="s">
        <v>469</v>
      </c>
      <c r="C32" s="435" t="s">
        <v>506</v>
      </c>
      <c r="D32" s="435"/>
      <c r="E32" s="433">
        <f>SUM(E33:E42)</f>
        <v>796.5</v>
      </c>
      <c r="F32" s="433">
        <f>SUM(F33:F42)</f>
        <v>800.1</v>
      </c>
      <c r="G32" s="433">
        <f>SUM(G33:G42)</f>
        <v>851.9</v>
      </c>
      <c r="H32" s="433">
        <f>SUM(H33:H42)</f>
        <v>955</v>
      </c>
      <c r="I32" s="434"/>
      <c r="J32" s="435"/>
      <c r="K32" s="435"/>
      <c r="L32" s="435"/>
      <c r="M32" s="435"/>
      <c r="N32" s="435"/>
    </row>
    <row r="33" spans="2:14" ht="27.75" customHeight="1" x14ac:dyDescent="0.2">
      <c r="B33" s="436" t="s">
        <v>541</v>
      </c>
      <c r="C33" s="437" t="s">
        <v>470</v>
      </c>
      <c r="D33" s="447" t="s">
        <v>1</v>
      </c>
      <c r="E33" s="419">
        <v>30</v>
      </c>
      <c r="F33" s="620">
        <v>30</v>
      </c>
      <c r="G33" s="419">
        <v>30</v>
      </c>
      <c r="H33" s="419">
        <v>31</v>
      </c>
      <c r="I33" s="438" t="s">
        <v>1228</v>
      </c>
      <c r="J33" s="465" t="s">
        <v>8</v>
      </c>
      <c r="K33" s="455">
        <v>8</v>
      </c>
      <c r="L33" s="636">
        <v>11</v>
      </c>
      <c r="M33" s="455">
        <v>10</v>
      </c>
      <c r="N33" s="455">
        <v>10</v>
      </c>
    </row>
    <row r="34" spans="2:14" ht="33" customHeight="1" x14ac:dyDescent="0.2">
      <c r="B34" s="461" t="s">
        <v>540</v>
      </c>
      <c r="C34" s="463" t="s">
        <v>471</v>
      </c>
      <c r="D34" s="466" t="s">
        <v>1</v>
      </c>
      <c r="E34" s="422">
        <v>26</v>
      </c>
      <c r="F34" s="618">
        <v>26</v>
      </c>
      <c r="G34" s="422">
        <v>26</v>
      </c>
      <c r="H34" s="422">
        <v>27</v>
      </c>
      <c r="I34" s="438" t="s">
        <v>1228</v>
      </c>
      <c r="J34" s="463" t="s">
        <v>70</v>
      </c>
      <c r="K34" s="467">
        <v>25</v>
      </c>
      <c r="L34" s="638">
        <v>25</v>
      </c>
      <c r="M34" s="526">
        <v>25</v>
      </c>
      <c r="N34" s="526">
        <v>27</v>
      </c>
    </row>
    <row r="35" spans="2:14" ht="19.5" customHeight="1" x14ac:dyDescent="0.2">
      <c r="B35" s="1057" t="s">
        <v>538</v>
      </c>
      <c r="C35" s="1034" t="s">
        <v>472</v>
      </c>
      <c r="D35" s="447" t="s">
        <v>1</v>
      </c>
      <c r="E35" s="419">
        <v>59.5</v>
      </c>
      <c r="F35" s="620">
        <v>71.099999999999994</v>
      </c>
      <c r="G35" s="419">
        <v>12.4</v>
      </c>
      <c r="H35" s="419">
        <v>0</v>
      </c>
      <c r="I35" s="1030" t="s">
        <v>1229</v>
      </c>
      <c r="J35" s="1033" t="s">
        <v>8</v>
      </c>
      <c r="K35" s="1104">
        <v>14</v>
      </c>
      <c r="L35" s="1035">
        <v>16</v>
      </c>
      <c r="M35" s="1054">
        <v>2</v>
      </c>
      <c r="N35" s="1054">
        <v>0</v>
      </c>
    </row>
    <row r="36" spans="2:14" ht="19.5" customHeight="1" x14ac:dyDescent="0.2">
      <c r="B36" s="1057"/>
      <c r="C36" s="1034"/>
      <c r="D36" s="447" t="s">
        <v>2</v>
      </c>
      <c r="E36" s="419">
        <v>430</v>
      </c>
      <c r="F36" s="620">
        <v>430</v>
      </c>
      <c r="G36" s="419">
        <v>60</v>
      </c>
      <c r="H36" s="419">
        <v>0</v>
      </c>
      <c r="I36" s="1031"/>
      <c r="J36" s="1033"/>
      <c r="K36" s="1104"/>
      <c r="L36" s="1035"/>
      <c r="M36" s="1054"/>
      <c r="N36" s="1054"/>
    </row>
    <row r="37" spans="2:14" ht="22.5" customHeight="1" x14ac:dyDescent="0.2">
      <c r="B37" s="1116" t="s">
        <v>539</v>
      </c>
      <c r="C37" s="1034" t="s">
        <v>473</v>
      </c>
      <c r="D37" s="447" t="s">
        <v>1</v>
      </c>
      <c r="E37" s="419">
        <v>0</v>
      </c>
      <c r="F37" s="620">
        <v>0</v>
      </c>
      <c r="G37" s="419">
        <v>32</v>
      </c>
      <c r="H37" s="419">
        <v>35</v>
      </c>
      <c r="I37" s="438" t="s">
        <v>1229</v>
      </c>
      <c r="J37" s="1121" t="s">
        <v>8</v>
      </c>
      <c r="K37" s="1102">
        <v>3</v>
      </c>
      <c r="L37" s="1004">
        <v>3</v>
      </c>
      <c r="M37" s="1102">
        <v>8</v>
      </c>
      <c r="N37" s="1102">
        <v>7</v>
      </c>
    </row>
    <row r="38" spans="2:14" ht="22.5" customHeight="1" x14ac:dyDescent="0.2">
      <c r="B38" s="1117"/>
      <c r="C38" s="1034"/>
      <c r="D38" s="447" t="s">
        <v>2</v>
      </c>
      <c r="E38" s="419">
        <v>187</v>
      </c>
      <c r="F38" s="620">
        <v>187</v>
      </c>
      <c r="G38" s="419">
        <v>227</v>
      </c>
      <c r="H38" s="419">
        <v>187</v>
      </c>
      <c r="I38" s="442"/>
      <c r="J38" s="1122"/>
      <c r="K38" s="1103"/>
      <c r="L38" s="1006"/>
      <c r="M38" s="1103"/>
      <c r="N38" s="1103"/>
    </row>
    <row r="39" spans="2:14" ht="24.75" customHeight="1" x14ac:dyDescent="0.2">
      <c r="B39" s="1057" t="s">
        <v>537</v>
      </c>
      <c r="C39" s="1034" t="s">
        <v>474</v>
      </c>
      <c r="D39" s="468" t="s">
        <v>1</v>
      </c>
      <c r="E39" s="423">
        <v>19</v>
      </c>
      <c r="F39" s="619">
        <v>19</v>
      </c>
      <c r="G39" s="423">
        <v>86</v>
      </c>
      <c r="H39" s="423">
        <v>129</v>
      </c>
      <c r="I39" s="441" t="s">
        <v>1229</v>
      </c>
      <c r="J39" s="1123" t="s">
        <v>477</v>
      </c>
      <c r="K39" s="1104" t="s">
        <v>60</v>
      </c>
      <c r="L39" s="1035" t="s">
        <v>60</v>
      </c>
      <c r="M39" s="1104">
        <v>5</v>
      </c>
      <c r="N39" s="1104">
        <v>10</v>
      </c>
    </row>
    <row r="40" spans="2:14" ht="21.75" customHeight="1" x14ac:dyDescent="0.2">
      <c r="B40" s="1057"/>
      <c r="C40" s="1034"/>
      <c r="D40" s="443" t="s">
        <v>2</v>
      </c>
      <c r="E40" s="419">
        <v>0</v>
      </c>
      <c r="F40" s="620">
        <v>0</v>
      </c>
      <c r="G40" s="419">
        <v>333.5</v>
      </c>
      <c r="H40" s="419">
        <v>500</v>
      </c>
      <c r="I40" s="442"/>
      <c r="J40" s="1124"/>
      <c r="K40" s="1104"/>
      <c r="L40" s="1035"/>
      <c r="M40" s="1104"/>
      <c r="N40" s="1104"/>
    </row>
    <row r="41" spans="2:14" ht="31.5" customHeight="1" x14ac:dyDescent="0.2">
      <c r="B41" s="461" t="s">
        <v>536</v>
      </c>
      <c r="C41" s="457" t="s">
        <v>475</v>
      </c>
      <c r="D41" s="443" t="s">
        <v>5</v>
      </c>
      <c r="E41" s="419">
        <v>32</v>
      </c>
      <c r="F41" s="620">
        <v>31.6</v>
      </c>
      <c r="G41" s="419">
        <v>32</v>
      </c>
      <c r="H41" s="419">
        <v>32</v>
      </c>
      <c r="I41" s="438" t="s">
        <v>1228</v>
      </c>
      <c r="J41" s="457" t="s">
        <v>145</v>
      </c>
      <c r="K41" s="467">
        <v>100</v>
      </c>
      <c r="L41" s="638">
        <v>100</v>
      </c>
      <c r="M41" s="467">
        <v>100</v>
      </c>
      <c r="N41" s="467">
        <v>100</v>
      </c>
    </row>
    <row r="42" spans="2:14" ht="30" customHeight="1" x14ac:dyDescent="0.2">
      <c r="B42" s="436" t="s">
        <v>535</v>
      </c>
      <c r="C42" s="444" t="s">
        <v>476</v>
      </c>
      <c r="D42" s="443" t="s">
        <v>1</v>
      </c>
      <c r="E42" s="419">
        <v>13</v>
      </c>
      <c r="F42" s="620">
        <v>5.4</v>
      </c>
      <c r="G42" s="419">
        <v>13</v>
      </c>
      <c r="H42" s="419">
        <v>14</v>
      </c>
      <c r="I42" s="451" t="s">
        <v>1230</v>
      </c>
      <c r="J42" s="447" t="s">
        <v>162</v>
      </c>
      <c r="K42" s="456">
        <v>3</v>
      </c>
      <c r="L42" s="636">
        <v>3</v>
      </c>
      <c r="M42" s="456">
        <v>3</v>
      </c>
      <c r="N42" s="456">
        <v>3</v>
      </c>
    </row>
    <row r="43" spans="2:14" ht="36.75" customHeight="1" x14ac:dyDescent="0.2">
      <c r="B43" s="474" t="s">
        <v>478</v>
      </c>
      <c r="C43" s="432" t="s">
        <v>129</v>
      </c>
      <c r="D43" s="469"/>
      <c r="E43" s="433">
        <f>SUM(E44:E52)</f>
        <v>1220</v>
      </c>
      <c r="F43" s="433">
        <f>SUM(F44:F52)</f>
        <v>1228</v>
      </c>
      <c r="G43" s="433">
        <f>SUM(G44:G52)</f>
        <v>920</v>
      </c>
      <c r="H43" s="433">
        <f>SUM(H44:H52)</f>
        <v>320</v>
      </c>
      <c r="I43" s="434"/>
      <c r="J43" s="469"/>
      <c r="K43" s="469"/>
      <c r="L43" s="469"/>
      <c r="M43" s="469"/>
      <c r="N43" s="469"/>
    </row>
    <row r="44" spans="2:14" ht="14.25" customHeight="1" x14ac:dyDescent="0.2">
      <c r="B44" s="1046" t="s">
        <v>534</v>
      </c>
      <c r="C44" s="1015" t="s">
        <v>479</v>
      </c>
      <c r="D44" s="470" t="s">
        <v>5</v>
      </c>
      <c r="E44" s="419">
        <v>0</v>
      </c>
      <c r="F44" s="620">
        <v>0</v>
      </c>
      <c r="G44" s="419">
        <v>0</v>
      </c>
      <c r="H44" s="419">
        <v>0</v>
      </c>
      <c r="I44" s="1030" t="s">
        <v>1215</v>
      </c>
      <c r="J44" s="1015" t="s">
        <v>71</v>
      </c>
      <c r="K44" s="1074">
        <v>100</v>
      </c>
      <c r="L44" s="1008">
        <v>100</v>
      </c>
      <c r="M44" s="1074">
        <v>100</v>
      </c>
      <c r="N44" s="1074"/>
    </row>
    <row r="45" spans="2:14" ht="14.25" customHeight="1" x14ac:dyDescent="0.2">
      <c r="B45" s="1046"/>
      <c r="C45" s="1015"/>
      <c r="D45" s="470" t="s">
        <v>1</v>
      </c>
      <c r="E45" s="419">
        <v>1100</v>
      </c>
      <c r="F45" s="620">
        <v>1100</v>
      </c>
      <c r="G45" s="419">
        <v>700</v>
      </c>
      <c r="H45" s="419">
        <v>0</v>
      </c>
      <c r="I45" s="1038"/>
      <c r="J45" s="1015"/>
      <c r="K45" s="1074"/>
      <c r="L45" s="1008"/>
      <c r="M45" s="1074"/>
      <c r="N45" s="1074"/>
    </row>
    <row r="46" spans="2:14" ht="14.25" customHeight="1" x14ac:dyDescent="0.2">
      <c r="B46" s="1046"/>
      <c r="C46" s="1015"/>
      <c r="D46" s="470" t="s">
        <v>4</v>
      </c>
      <c r="E46" s="419">
        <v>0</v>
      </c>
      <c r="F46" s="620">
        <v>0</v>
      </c>
      <c r="G46" s="419">
        <v>0</v>
      </c>
      <c r="H46" s="419">
        <v>0</v>
      </c>
      <c r="I46" s="1031"/>
      <c r="J46" s="1015"/>
      <c r="K46" s="1074"/>
      <c r="L46" s="1008"/>
      <c r="M46" s="1074"/>
      <c r="N46" s="1074"/>
    </row>
    <row r="47" spans="2:14" ht="23.25" customHeight="1" x14ac:dyDescent="0.2">
      <c r="B47" s="1128" t="s">
        <v>533</v>
      </c>
      <c r="C47" s="1121" t="s">
        <v>507</v>
      </c>
      <c r="D47" s="444" t="s">
        <v>1</v>
      </c>
      <c r="E47" s="419">
        <v>30</v>
      </c>
      <c r="F47" s="620">
        <v>30</v>
      </c>
      <c r="G47" s="419">
        <v>0</v>
      </c>
      <c r="H47" s="419">
        <v>0</v>
      </c>
      <c r="I47" s="1030" t="s">
        <v>1215</v>
      </c>
      <c r="J47" s="1131" t="s">
        <v>62</v>
      </c>
      <c r="K47" s="1102">
        <v>100</v>
      </c>
      <c r="L47" s="1004">
        <v>100</v>
      </c>
      <c r="M47" s="1102">
        <v>100</v>
      </c>
      <c r="N47" s="1102"/>
    </row>
    <row r="48" spans="2:14" ht="19.5" customHeight="1" x14ac:dyDescent="0.2">
      <c r="B48" s="1129"/>
      <c r="C48" s="1122"/>
      <c r="D48" s="444" t="s">
        <v>4</v>
      </c>
      <c r="E48" s="419">
        <v>0</v>
      </c>
      <c r="F48" s="620">
        <v>0</v>
      </c>
      <c r="G48" s="419">
        <v>0</v>
      </c>
      <c r="H48" s="419">
        <v>0</v>
      </c>
      <c r="I48" s="1031"/>
      <c r="J48" s="1132"/>
      <c r="K48" s="1103"/>
      <c r="L48" s="1006"/>
      <c r="M48" s="1103"/>
      <c r="N48" s="1103"/>
    </row>
    <row r="49" spans="2:14" ht="33" customHeight="1" x14ac:dyDescent="0.2">
      <c r="B49" s="436" t="s">
        <v>900</v>
      </c>
      <c r="C49" s="470" t="s">
        <v>873</v>
      </c>
      <c r="D49" s="472" t="s">
        <v>1</v>
      </c>
      <c r="E49" s="419">
        <v>10</v>
      </c>
      <c r="F49" s="620">
        <v>18</v>
      </c>
      <c r="G49" s="419">
        <v>0</v>
      </c>
      <c r="H49" s="419">
        <v>0</v>
      </c>
      <c r="I49" s="451" t="s">
        <v>1215</v>
      </c>
      <c r="J49" s="437" t="s">
        <v>62</v>
      </c>
      <c r="K49" s="456">
        <v>100</v>
      </c>
      <c r="L49" s="636">
        <v>100</v>
      </c>
      <c r="M49" s="456"/>
      <c r="N49" s="456"/>
    </row>
    <row r="50" spans="2:14" ht="40.5" customHeight="1" x14ac:dyDescent="0.2">
      <c r="B50" s="436" t="s">
        <v>532</v>
      </c>
      <c r="C50" s="444" t="s">
        <v>508</v>
      </c>
      <c r="D50" s="444" t="s">
        <v>1</v>
      </c>
      <c r="E50" s="419">
        <v>0</v>
      </c>
      <c r="F50" s="620">
        <v>0</v>
      </c>
      <c r="G50" s="419">
        <v>20</v>
      </c>
      <c r="H50" s="419">
        <v>20</v>
      </c>
      <c r="I50" s="451" t="s">
        <v>1216</v>
      </c>
      <c r="J50" s="437" t="s">
        <v>202</v>
      </c>
      <c r="K50" s="456"/>
      <c r="L50" s="636"/>
      <c r="M50" s="456">
        <v>2</v>
      </c>
      <c r="N50" s="456">
        <v>2</v>
      </c>
    </row>
    <row r="51" spans="2:14" ht="32.25" customHeight="1" x14ac:dyDescent="0.2">
      <c r="B51" s="436" t="s">
        <v>531</v>
      </c>
      <c r="C51" s="470" t="s">
        <v>560</v>
      </c>
      <c r="D51" s="470" t="s">
        <v>1</v>
      </c>
      <c r="E51" s="419">
        <v>40</v>
      </c>
      <c r="F51" s="620">
        <v>40</v>
      </c>
      <c r="G51" s="419">
        <v>100</v>
      </c>
      <c r="H51" s="419">
        <v>300</v>
      </c>
      <c r="I51" s="451" t="s">
        <v>1215</v>
      </c>
      <c r="J51" s="470" t="s">
        <v>1028</v>
      </c>
      <c r="K51" s="471"/>
      <c r="L51" s="635"/>
      <c r="M51" s="471"/>
      <c r="N51" s="471">
        <v>1</v>
      </c>
    </row>
    <row r="52" spans="2:14" ht="59.25" customHeight="1" x14ac:dyDescent="0.2">
      <c r="B52" s="436" t="s">
        <v>530</v>
      </c>
      <c r="C52" s="444" t="s">
        <v>901</v>
      </c>
      <c r="D52" s="444" t="s">
        <v>1</v>
      </c>
      <c r="E52" s="419">
        <v>40</v>
      </c>
      <c r="F52" s="620">
        <v>40</v>
      </c>
      <c r="G52" s="419">
        <v>100</v>
      </c>
      <c r="H52" s="419">
        <v>0</v>
      </c>
      <c r="I52" s="451" t="s">
        <v>1217</v>
      </c>
      <c r="J52" s="444" t="s">
        <v>1362</v>
      </c>
      <c r="K52" s="473" t="s">
        <v>157</v>
      </c>
      <c r="L52" s="707" t="s">
        <v>157</v>
      </c>
      <c r="M52" s="473" t="s">
        <v>157</v>
      </c>
      <c r="N52" s="473"/>
    </row>
    <row r="53" spans="2:14" ht="24" customHeight="1" x14ac:dyDescent="0.2">
      <c r="B53" s="925" t="s">
        <v>1023</v>
      </c>
      <c r="C53" s="925"/>
      <c r="D53" s="925"/>
      <c r="E53" s="308">
        <f>+E43+E32+E25+E16+E5</f>
        <v>7126.6</v>
      </c>
      <c r="F53" s="691">
        <f>+F43+F32+F25+F16+F5</f>
        <v>7154.2</v>
      </c>
      <c r="G53" s="691">
        <f>+G43+G32+G25+G16+G5</f>
        <v>7320.7000000000007</v>
      </c>
      <c r="H53" s="691">
        <f>+H43+H32+H25+H16+H5</f>
        <v>7103.8</v>
      </c>
      <c r="I53" s="692"/>
      <c r="J53" s="693"/>
      <c r="K53" s="694"/>
      <c r="L53" s="694"/>
      <c r="M53" s="694"/>
      <c r="N53" s="89"/>
    </row>
    <row r="54" spans="2:14" ht="16.5" customHeight="1" x14ac:dyDescent="0.2">
      <c r="B54" s="1127"/>
      <c r="C54" s="1127"/>
      <c r="D54" s="1127"/>
      <c r="E54" s="493"/>
      <c r="F54" s="569"/>
      <c r="G54" s="569"/>
      <c r="H54" s="569"/>
      <c r="I54" s="692"/>
      <c r="J54" s="693"/>
      <c r="K54" s="695"/>
      <c r="L54" s="695"/>
      <c r="M54" s="695"/>
      <c r="N54" s="90"/>
    </row>
    <row r="55" spans="2:14" s="9" customFormat="1" ht="30" customHeight="1" x14ac:dyDescent="0.2">
      <c r="B55" s="317"/>
      <c r="C55" s="244" t="s">
        <v>833</v>
      </c>
      <c r="D55" s="244"/>
      <c r="E55" s="248">
        <f t="shared" ref="E55:H55" si="5">SUM(E57:E62)</f>
        <v>7126.6</v>
      </c>
      <c r="F55" s="696">
        <f t="shared" si="5"/>
        <v>7154.2000000000007</v>
      </c>
      <c r="G55" s="696">
        <f t="shared" si="5"/>
        <v>7320.7000000000007</v>
      </c>
      <c r="H55" s="696">
        <f t="shared" si="5"/>
        <v>7103.8</v>
      </c>
      <c r="I55" s="692"/>
      <c r="J55" s="693"/>
      <c r="K55" s="604"/>
      <c r="L55" s="604"/>
      <c r="M55" s="604"/>
      <c r="N55" s="155"/>
    </row>
    <row r="56" spans="2:14" s="9" customFormat="1" ht="17.25" customHeight="1" x14ac:dyDescent="0.2">
      <c r="B56" s="318"/>
      <c r="C56" s="236" t="s">
        <v>834</v>
      </c>
      <c r="D56" s="218"/>
      <c r="E56" s="29"/>
      <c r="F56" s="627"/>
      <c r="G56" s="605"/>
      <c r="H56" s="605"/>
      <c r="I56" s="692"/>
      <c r="J56" s="693"/>
      <c r="K56" s="604"/>
      <c r="L56" s="604"/>
      <c r="M56" s="604"/>
      <c r="N56" s="155"/>
    </row>
    <row r="57" spans="2:14" s="9" customFormat="1" ht="22.5" customHeight="1" x14ac:dyDescent="0.2">
      <c r="B57" s="318"/>
      <c r="C57" s="236" t="s">
        <v>835</v>
      </c>
      <c r="D57" s="218" t="s">
        <v>1</v>
      </c>
      <c r="E57" s="239">
        <f>+E52+E51+E50+E49+E47+E45+E42+E39+E37+E35+E34+E33+E31+E30+E29+E28+E27+E26+E24+E23+E21+E20+E19+E18+E17+E15+E12+E9+E6</f>
        <v>6314.1</v>
      </c>
      <c r="F57" s="628">
        <f>+F52+F51+F50+F49+F47+F45+F42+F39+F37+F35+F34+F33+F31+F30+F29+F28+F27+F26+F24+F23+F21+F20+F19+F18+F17+F15+F12+F9+F6</f>
        <v>6336.1</v>
      </c>
      <c r="G57" s="607">
        <f t="shared" ref="G57:H57" si="6">+G52+G51+G50+G49+G47+G45+G42+G39+G37+G35+G34+G33+G31+G30+G29+G28+G27+G26+G24+G23+G21+G20+G19+G18+G17+G15+G12+G9+G6</f>
        <v>6510.6</v>
      </c>
      <c r="H57" s="607">
        <f t="shared" si="6"/>
        <v>6227.2</v>
      </c>
      <c r="I57" s="692"/>
      <c r="J57" s="1130"/>
      <c r="K57" s="1130"/>
      <c r="L57" s="1130"/>
      <c r="M57" s="1130"/>
      <c r="N57" s="1130"/>
    </row>
    <row r="58" spans="2:14" s="9" customFormat="1" ht="22.5" customHeight="1" x14ac:dyDescent="0.2">
      <c r="B58" s="318"/>
      <c r="C58" s="236" t="s">
        <v>836</v>
      </c>
      <c r="D58" s="218" t="s">
        <v>5</v>
      </c>
      <c r="E58" s="239">
        <f>+E44+E41+E22+E13+E10+E8</f>
        <v>93.7</v>
      </c>
      <c r="F58" s="628">
        <f>+F44+F41+F22+F13+F10+F8</f>
        <v>93.300000000000011</v>
      </c>
      <c r="G58" s="607">
        <f t="shared" ref="G58:H58" si="7">+G44+G41+G22+G13+G10+G8</f>
        <v>94</v>
      </c>
      <c r="H58" s="607">
        <f t="shared" si="7"/>
        <v>94</v>
      </c>
      <c r="I58" s="692"/>
      <c r="J58" s="1130"/>
      <c r="K58" s="1130"/>
      <c r="L58" s="1130"/>
      <c r="M58" s="1130"/>
      <c r="N58" s="1130"/>
    </row>
    <row r="59" spans="2:14" s="9" customFormat="1" ht="22.5" customHeight="1" x14ac:dyDescent="0.2">
      <c r="B59" s="318"/>
      <c r="C59" s="236" t="s">
        <v>837</v>
      </c>
      <c r="D59" s="218" t="s">
        <v>6</v>
      </c>
      <c r="E59" s="239">
        <f>+E14+E11+E7</f>
        <v>101.80000000000001</v>
      </c>
      <c r="F59" s="628">
        <f>+F14+F11+F7</f>
        <v>107.80000000000001</v>
      </c>
      <c r="G59" s="607">
        <f>+G14+G11+G7</f>
        <v>95.6</v>
      </c>
      <c r="H59" s="607">
        <f>+H14+H11+H7</f>
        <v>95.6</v>
      </c>
      <c r="I59" s="692"/>
      <c r="J59" s="1130"/>
      <c r="K59" s="1130"/>
      <c r="L59" s="1130"/>
      <c r="M59" s="1130"/>
      <c r="N59" s="1130"/>
    </row>
    <row r="60" spans="2:14" s="9" customFormat="1" ht="22.5" customHeight="1" x14ac:dyDescent="0.2">
      <c r="B60" s="318"/>
      <c r="C60" s="236" t="s">
        <v>838</v>
      </c>
      <c r="D60" s="218" t="s">
        <v>2</v>
      </c>
      <c r="E60" s="239">
        <f>+E40+E38+E36</f>
        <v>617</v>
      </c>
      <c r="F60" s="628">
        <f>+F40+F38+F36</f>
        <v>617</v>
      </c>
      <c r="G60" s="607">
        <f t="shared" ref="G60:H60" si="8">+G40+G38+G36</f>
        <v>620.5</v>
      </c>
      <c r="H60" s="607">
        <f t="shared" si="8"/>
        <v>687</v>
      </c>
      <c r="I60" s="692"/>
      <c r="J60" s="693"/>
      <c r="K60" s="697"/>
      <c r="L60" s="697"/>
      <c r="M60" s="697"/>
      <c r="N60" s="513"/>
    </row>
    <row r="61" spans="2:14" s="9" customFormat="1" ht="22.5" customHeight="1" x14ac:dyDescent="0.2">
      <c r="B61" s="318"/>
      <c r="C61" s="236" t="s">
        <v>839</v>
      </c>
      <c r="D61" s="218" t="s">
        <v>4</v>
      </c>
      <c r="E61" s="239">
        <f>+E48+E46</f>
        <v>0</v>
      </c>
      <c r="F61" s="628">
        <f>+F48+F46</f>
        <v>0</v>
      </c>
      <c r="G61" s="607">
        <f t="shared" ref="G61:H61" si="9">+G48+G46</f>
        <v>0</v>
      </c>
      <c r="H61" s="607">
        <f t="shared" si="9"/>
        <v>0</v>
      </c>
      <c r="I61" s="692"/>
      <c r="J61" s="693"/>
      <c r="K61" s="697"/>
      <c r="L61" s="697"/>
      <c r="M61" s="697"/>
      <c r="N61" s="513"/>
    </row>
    <row r="62" spans="2:14" s="9" customFormat="1" ht="22.5" customHeight="1" x14ac:dyDescent="0.2">
      <c r="B62" s="319"/>
      <c r="C62" s="237" t="s">
        <v>840</v>
      </c>
      <c r="D62" s="219" t="s">
        <v>844</v>
      </c>
      <c r="E62" s="239"/>
      <c r="F62" s="628"/>
      <c r="G62" s="607"/>
      <c r="H62" s="605"/>
      <c r="I62" s="692"/>
      <c r="J62" s="693"/>
      <c r="K62" s="697"/>
      <c r="L62" s="697"/>
      <c r="M62" s="697"/>
      <c r="N62" s="513"/>
    </row>
    <row r="63" spans="2:14" s="9" customFormat="1" ht="46.5" customHeight="1" x14ac:dyDescent="0.2">
      <c r="B63" s="320"/>
      <c r="C63" s="223" t="s">
        <v>841</v>
      </c>
      <c r="D63" s="231" t="s">
        <v>845</v>
      </c>
      <c r="E63" s="227"/>
      <c r="F63" s="603"/>
      <c r="G63" s="603"/>
      <c r="H63" s="603"/>
      <c r="I63" s="692"/>
      <c r="J63" s="693"/>
      <c r="K63" s="697"/>
      <c r="L63" s="697"/>
      <c r="M63" s="697"/>
      <c r="N63" s="513"/>
    </row>
    <row r="64" spans="2:14" s="9" customFormat="1" ht="34.5" customHeight="1" x14ac:dyDescent="0.2">
      <c r="B64" s="475"/>
      <c r="C64" s="229" t="s">
        <v>843</v>
      </c>
      <c r="D64" s="242"/>
      <c r="E64" s="233">
        <f t="shared" ref="E64:H64" si="10">+E63+E55</f>
        <v>7126.6</v>
      </c>
      <c r="F64" s="608">
        <f t="shared" ref="F64" si="11">+F63+F55</f>
        <v>7154.2000000000007</v>
      </c>
      <c r="G64" s="608">
        <f t="shared" si="10"/>
        <v>7320.7000000000007</v>
      </c>
      <c r="H64" s="608">
        <f t="shared" si="10"/>
        <v>7103.8</v>
      </c>
      <c r="I64" s="692"/>
      <c r="J64" s="693"/>
      <c r="K64" s="604"/>
      <c r="L64" s="604"/>
      <c r="M64" s="604"/>
      <c r="N64" s="155"/>
    </row>
    <row r="65" spans="2:14" s="9" customFormat="1" ht="18.75" customHeight="1" x14ac:dyDescent="0.2">
      <c r="B65" s="318"/>
      <c r="C65" s="218" t="s">
        <v>842</v>
      </c>
      <c r="D65" s="218"/>
      <c r="E65" s="29"/>
      <c r="F65" s="627"/>
      <c r="G65" s="605"/>
      <c r="H65" s="605"/>
      <c r="I65" s="698"/>
      <c r="J65" s="693"/>
      <c r="K65" s="604"/>
      <c r="L65" s="604"/>
      <c r="M65" s="604"/>
      <c r="N65" s="155"/>
    </row>
    <row r="66" spans="2:14" ht="30" x14ac:dyDescent="0.2">
      <c r="B66" s="476"/>
      <c r="C66" s="238" t="s">
        <v>1147</v>
      </c>
      <c r="D66" s="341"/>
      <c r="E66" s="228"/>
      <c r="F66" s="629"/>
      <c r="G66" s="609"/>
      <c r="H66" s="609"/>
      <c r="I66" s="610"/>
    </row>
    <row r="67" spans="2:14" ht="15" x14ac:dyDescent="0.2">
      <c r="B67" s="965" t="s">
        <v>1355</v>
      </c>
      <c r="C67" s="965"/>
      <c r="D67" s="965"/>
      <c r="E67" s="965"/>
      <c r="F67" s="965"/>
      <c r="G67" s="965"/>
      <c r="H67" s="965"/>
    </row>
    <row r="71" spans="2:14" x14ac:dyDescent="0.2">
      <c r="E71" s="121"/>
      <c r="F71" s="693"/>
    </row>
  </sheetData>
  <mergeCells count="86">
    <mergeCell ref="B67:H67"/>
    <mergeCell ref="I47:I48"/>
    <mergeCell ref="L44:L46"/>
    <mergeCell ref="I12:I14"/>
    <mergeCell ref="K39:K40"/>
    <mergeCell ref="L21:L22"/>
    <mergeCell ref="B54:D54"/>
    <mergeCell ref="B47:B48"/>
    <mergeCell ref="B53:D53"/>
    <mergeCell ref="C44:C46"/>
    <mergeCell ref="C47:C48"/>
    <mergeCell ref="B44:B46"/>
    <mergeCell ref="J57:N57"/>
    <mergeCell ref="J58:N58"/>
    <mergeCell ref="J59:N59"/>
    <mergeCell ref="J47:J48"/>
    <mergeCell ref="I35:I36"/>
    <mergeCell ref="J39:J40"/>
    <mergeCell ref="I44:I46"/>
    <mergeCell ref="L35:L36"/>
    <mergeCell ref="L37:L38"/>
    <mergeCell ref="L39:L40"/>
    <mergeCell ref="J35:J36"/>
    <mergeCell ref="J37:J38"/>
    <mergeCell ref="J44:J46"/>
    <mergeCell ref="N12:N14"/>
    <mergeCell ref="J21:J22"/>
    <mergeCell ref="J12:J14"/>
    <mergeCell ref="J3:N3"/>
    <mergeCell ref="N7:N8"/>
    <mergeCell ref="N9:N10"/>
    <mergeCell ref="L12:L14"/>
    <mergeCell ref="N21:N22"/>
    <mergeCell ref="K12:K14"/>
    <mergeCell ref="G3:G4"/>
    <mergeCell ref="H3:H4"/>
    <mergeCell ref="M9:M10"/>
    <mergeCell ref="I3:I4"/>
    <mergeCell ref="I9:I11"/>
    <mergeCell ref="I6:I8"/>
    <mergeCell ref="L7:L8"/>
    <mergeCell ref="L9:L10"/>
    <mergeCell ref="K9:K10"/>
    <mergeCell ref="J9:J10"/>
    <mergeCell ref="J7:J8"/>
    <mergeCell ref="K7:K8"/>
    <mergeCell ref="B3:B4"/>
    <mergeCell ref="B9:B11"/>
    <mergeCell ref="F3:F4"/>
    <mergeCell ref="C35:C36"/>
    <mergeCell ref="C39:C40"/>
    <mergeCell ref="B37:B38"/>
    <mergeCell ref="B39:B40"/>
    <mergeCell ref="C9:C11"/>
    <mergeCell ref="B12:B14"/>
    <mergeCell ref="C12:C14"/>
    <mergeCell ref="C21:C22"/>
    <mergeCell ref="B21:B22"/>
    <mergeCell ref="B1:N1"/>
    <mergeCell ref="C5:D5"/>
    <mergeCell ref="M7:M8"/>
    <mergeCell ref="C37:C38"/>
    <mergeCell ref="M21:M22"/>
    <mergeCell ref="N35:N36"/>
    <mergeCell ref="K35:K36"/>
    <mergeCell ref="C3:C4"/>
    <mergeCell ref="K21:K22"/>
    <mergeCell ref="B6:B8"/>
    <mergeCell ref="E3:E4"/>
    <mergeCell ref="M12:M14"/>
    <mergeCell ref="M35:M36"/>
    <mergeCell ref="B2:N2"/>
    <mergeCell ref="C6:C8"/>
    <mergeCell ref="B35:B36"/>
    <mergeCell ref="N47:N48"/>
    <mergeCell ref="N39:N40"/>
    <mergeCell ref="K37:K38"/>
    <mergeCell ref="M44:M46"/>
    <mergeCell ref="K47:K48"/>
    <mergeCell ref="M47:M48"/>
    <mergeCell ref="M39:M40"/>
    <mergeCell ref="L47:L48"/>
    <mergeCell ref="N44:N46"/>
    <mergeCell ref="K44:K46"/>
    <mergeCell ref="M37:M38"/>
    <mergeCell ref="N37:N38"/>
  </mergeCells>
  <phoneticPr fontId="12" type="noConversion"/>
  <pageMargins left="0.19685039370078741" right="0.19685039370078741" top="0.19685039370078741" bottom="0.19685039370078741" header="0" footer="0"/>
  <pageSetup paperSize="9" scale="7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B1:N63"/>
  <sheetViews>
    <sheetView zoomScale="85" zoomScaleNormal="85" workbookViewId="0">
      <pane ySplit="4" topLeftCell="A5" activePane="bottomLeft" state="frozen"/>
      <selection activeCell="H12" sqref="H12:H18"/>
      <selection pane="bottomLeft" activeCell="B2" sqref="B2"/>
    </sheetView>
  </sheetViews>
  <sheetFormatPr defaultColWidth="9.140625" defaultRowHeight="12.75" x14ac:dyDescent="0.2"/>
  <cols>
    <col min="1" max="1" width="1.7109375" style="20" customWidth="1"/>
    <col min="2" max="2" width="17.5703125" style="83" customWidth="1"/>
    <col min="3" max="3" width="56.85546875" style="81" customWidth="1"/>
    <col min="4" max="4" width="7.140625" style="122" customWidth="1"/>
    <col min="5" max="5" width="12.28515625" style="123" customWidth="1"/>
    <col min="6" max="6" width="13.28515625" style="123" customWidth="1"/>
    <col min="7" max="8" width="12.28515625" style="123" customWidth="1"/>
    <col min="9" max="9" width="10.85546875" style="142" customWidth="1"/>
    <col min="10" max="10" width="31.5703125" style="123" customWidth="1"/>
    <col min="11" max="11" width="5.42578125" style="142" customWidth="1"/>
    <col min="12" max="12" width="7.5703125" style="142" customWidth="1"/>
    <col min="13" max="13" width="5.42578125" style="142" customWidth="1"/>
    <col min="14" max="14" width="7.7109375" style="142" customWidth="1"/>
    <col min="15" max="16384" width="9.140625" style="20"/>
  </cols>
  <sheetData>
    <row r="1" spans="2:14" s="2" customFormat="1" ht="36" customHeight="1" x14ac:dyDescent="0.2">
      <c r="B1" s="1084" t="s">
        <v>1354</v>
      </c>
      <c r="C1" s="1084"/>
      <c r="D1" s="1084"/>
      <c r="E1" s="1084"/>
      <c r="F1" s="1084"/>
      <c r="G1" s="1084"/>
      <c r="H1" s="1084"/>
      <c r="I1" s="1084"/>
      <c r="J1" s="1084"/>
      <c r="K1" s="1084"/>
      <c r="L1" s="1084"/>
      <c r="M1" s="1084"/>
      <c r="N1" s="1084"/>
    </row>
    <row r="2" spans="2:14" ht="17.25" customHeight="1" x14ac:dyDescent="0.2">
      <c r="B2" s="203"/>
      <c r="C2" s="92"/>
      <c r="D2" s="124"/>
      <c r="E2" s="125"/>
      <c r="F2" s="125"/>
      <c r="G2" s="125"/>
      <c r="H2" s="125"/>
      <c r="I2" s="125"/>
      <c r="J2" s="1154"/>
      <c r="K2" s="1154"/>
      <c r="L2" s="1154"/>
      <c r="M2" s="1154"/>
      <c r="N2" s="1154"/>
    </row>
    <row r="3" spans="2:14" s="25" customFormat="1" ht="26.25" customHeight="1" x14ac:dyDescent="0.2">
      <c r="B3" s="1086" t="s">
        <v>312</v>
      </c>
      <c r="C3" s="1088" t="s">
        <v>450</v>
      </c>
      <c r="D3" s="234"/>
      <c r="E3" s="961" t="s">
        <v>1356</v>
      </c>
      <c r="F3" s="1093" t="s">
        <v>1306</v>
      </c>
      <c r="G3" s="961" t="s">
        <v>313</v>
      </c>
      <c r="H3" s="961" t="s">
        <v>314</v>
      </c>
      <c r="I3" s="961" t="s">
        <v>1148</v>
      </c>
      <c r="J3" s="1090" t="s">
        <v>42</v>
      </c>
      <c r="K3" s="1091"/>
      <c r="L3" s="1091"/>
      <c r="M3" s="1091"/>
      <c r="N3" s="1092"/>
    </row>
    <row r="4" spans="2:14" s="25" customFormat="1" ht="69" customHeight="1" x14ac:dyDescent="0.2">
      <c r="B4" s="1087"/>
      <c r="C4" s="1089"/>
      <c r="D4" s="240"/>
      <c r="E4" s="961"/>
      <c r="F4" s="1093"/>
      <c r="G4" s="961"/>
      <c r="H4" s="961"/>
      <c r="I4" s="961"/>
      <c r="J4" s="530" t="s">
        <v>43</v>
      </c>
      <c r="K4" s="200" t="s">
        <v>917</v>
      </c>
      <c r="L4" s="504" t="s">
        <v>1346</v>
      </c>
      <c r="M4" s="200" t="s">
        <v>918</v>
      </c>
      <c r="N4" s="200" t="s">
        <v>919</v>
      </c>
    </row>
    <row r="5" spans="2:14" s="25" customFormat="1" ht="39" customHeight="1" x14ac:dyDescent="0.2">
      <c r="B5" s="180" t="s">
        <v>559</v>
      </c>
      <c r="C5" s="1158" t="s">
        <v>89</v>
      </c>
      <c r="D5" s="1159"/>
      <c r="E5" s="172">
        <f t="shared" ref="E5:H5" si="0">+E6+E7</f>
        <v>111.5</v>
      </c>
      <c r="F5" s="311">
        <f t="shared" ref="F5" si="1">+F6+F7</f>
        <v>111.5</v>
      </c>
      <c r="G5" s="311">
        <f t="shared" si="0"/>
        <v>111.5</v>
      </c>
      <c r="H5" s="311">
        <f t="shared" si="0"/>
        <v>112</v>
      </c>
      <c r="I5" s="708"/>
      <c r="J5" s="312"/>
      <c r="K5" s="255"/>
      <c r="L5" s="255"/>
      <c r="M5" s="255"/>
      <c r="N5" s="255"/>
    </row>
    <row r="6" spans="2:14" ht="24" customHeight="1" x14ac:dyDescent="0.2">
      <c r="B6" s="1026" t="s">
        <v>566</v>
      </c>
      <c r="C6" s="971" t="s">
        <v>1191</v>
      </c>
      <c r="D6" s="130" t="s">
        <v>1</v>
      </c>
      <c r="E6" s="132">
        <v>108</v>
      </c>
      <c r="F6" s="539">
        <v>108</v>
      </c>
      <c r="G6" s="132">
        <v>108</v>
      </c>
      <c r="H6" s="132">
        <v>108</v>
      </c>
      <c r="I6" s="338" t="s">
        <v>1208</v>
      </c>
      <c r="J6" s="935" t="s">
        <v>142</v>
      </c>
      <c r="K6" s="912">
        <v>9.5</v>
      </c>
      <c r="L6" s="985">
        <v>9.5</v>
      </c>
      <c r="M6" s="1155">
        <v>10</v>
      </c>
      <c r="N6" s="1155">
        <v>10.5</v>
      </c>
    </row>
    <row r="7" spans="2:14" ht="20.25" customHeight="1" x14ac:dyDescent="0.2">
      <c r="B7" s="1026"/>
      <c r="C7" s="973"/>
      <c r="D7" s="130" t="s">
        <v>845</v>
      </c>
      <c r="E7" s="132">
        <v>3.5</v>
      </c>
      <c r="F7" s="539">
        <v>3.5</v>
      </c>
      <c r="G7" s="132">
        <v>3.5</v>
      </c>
      <c r="H7" s="132">
        <v>4</v>
      </c>
      <c r="I7" s="339"/>
      <c r="J7" s="1153"/>
      <c r="K7" s="913"/>
      <c r="L7" s="1135"/>
      <c r="M7" s="1156"/>
      <c r="N7" s="1156"/>
    </row>
    <row r="8" spans="2:14" s="39" customFormat="1" ht="19.5" customHeight="1" x14ac:dyDescent="0.2">
      <c r="B8" s="1026"/>
      <c r="C8" s="184" t="s">
        <v>561</v>
      </c>
      <c r="D8" s="1000"/>
      <c r="E8" s="939"/>
      <c r="F8" s="1150"/>
      <c r="G8" s="939"/>
      <c r="H8" s="939"/>
      <c r="I8" s="339"/>
      <c r="J8" s="1153"/>
      <c r="K8" s="913"/>
      <c r="L8" s="1135"/>
      <c r="M8" s="1156"/>
      <c r="N8" s="1156"/>
    </row>
    <row r="9" spans="2:14" s="39" customFormat="1" ht="19.5" customHeight="1" x14ac:dyDescent="0.2">
      <c r="B9" s="1026"/>
      <c r="C9" s="184" t="s">
        <v>562</v>
      </c>
      <c r="D9" s="1149"/>
      <c r="E9" s="940"/>
      <c r="F9" s="1151"/>
      <c r="G9" s="940"/>
      <c r="H9" s="940"/>
      <c r="I9" s="339"/>
      <c r="J9" s="1153"/>
      <c r="K9" s="913"/>
      <c r="L9" s="1135"/>
      <c r="M9" s="1156"/>
      <c r="N9" s="1156"/>
    </row>
    <row r="10" spans="2:14" s="39" customFormat="1" ht="54.75" customHeight="1" x14ac:dyDescent="0.2">
      <c r="B10" s="1026"/>
      <c r="C10" s="184" t="s">
        <v>565</v>
      </c>
      <c r="D10" s="1149"/>
      <c r="E10" s="940"/>
      <c r="F10" s="1151"/>
      <c r="G10" s="940"/>
      <c r="H10" s="940"/>
      <c r="I10" s="339"/>
      <c r="J10" s="1153"/>
      <c r="K10" s="913"/>
      <c r="L10" s="1135"/>
      <c r="M10" s="1156"/>
      <c r="N10" s="1156"/>
    </row>
    <row r="11" spans="2:14" s="39" customFormat="1" ht="16.5" customHeight="1" x14ac:dyDescent="0.2">
      <c r="B11" s="1026"/>
      <c r="C11" s="35" t="s">
        <v>147</v>
      </c>
      <c r="D11" s="1149"/>
      <c r="E11" s="940"/>
      <c r="F11" s="1151"/>
      <c r="G11" s="940"/>
      <c r="H11" s="940"/>
      <c r="I11" s="339"/>
      <c r="J11" s="1153"/>
      <c r="K11" s="913"/>
      <c r="L11" s="1135"/>
      <c r="M11" s="1156"/>
      <c r="N11" s="1156"/>
    </row>
    <row r="12" spans="2:14" s="39" customFormat="1" ht="24" customHeight="1" x14ac:dyDescent="0.2">
      <c r="B12" s="1026"/>
      <c r="C12" s="35" t="s">
        <v>140</v>
      </c>
      <c r="D12" s="1149"/>
      <c r="E12" s="940"/>
      <c r="F12" s="1151"/>
      <c r="G12" s="940"/>
      <c r="H12" s="940"/>
      <c r="I12" s="339"/>
      <c r="J12" s="1153"/>
      <c r="K12" s="913"/>
      <c r="L12" s="1135"/>
      <c r="M12" s="1156"/>
      <c r="N12" s="1156"/>
    </row>
    <row r="13" spans="2:14" s="39" customFormat="1" ht="19.5" customHeight="1" x14ac:dyDescent="0.2">
      <c r="B13" s="1026"/>
      <c r="C13" s="35" t="s">
        <v>127</v>
      </c>
      <c r="D13" s="1149"/>
      <c r="E13" s="940"/>
      <c r="F13" s="1151"/>
      <c r="G13" s="940"/>
      <c r="H13" s="940"/>
      <c r="I13" s="339"/>
      <c r="J13" s="1153"/>
      <c r="K13" s="913"/>
      <c r="L13" s="1135"/>
      <c r="M13" s="1156"/>
      <c r="N13" s="1156"/>
    </row>
    <row r="14" spans="2:14" s="39" customFormat="1" ht="18.75" customHeight="1" x14ac:dyDescent="0.2">
      <c r="B14" s="1026"/>
      <c r="C14" s="35" t="s">
        <v>563</v>
      </c>
      <c r="D14" s="1149"/>
      <c r="E14" s="940"/>
      <c r="F14" s="1151"/>
      <c r="G14" s="940"/>
      <c r="H14" s="940"/>
      <c r="I14" s="339"/>
      <c r="J14" s="1153"/>
      <c r="K14" s="913"/>
      <c r="L14" s="1135"/>
      <c r="M14" s="1156"/>
      <c r="N14" s="1156"/>
    </row>
    <row r="15" spans="2:14" s="39" customFormat="1" ht="29.25" customHeight="1" x14ac:dyDescent="0.2">
      <c r="B15" s="1026"/>
      <c r="C15" s="35" t="s">
        <v>564</v>
      </c>
      <c r="D15" s="1001"/>
      <c r="E15" s="941"/>
      <c r="F15" s="1152"/>
      <c r="G15" s="941"/>
      <c r="H15" s="941"/>
      <c r="I15" s="340"/>
      <c r="J15" s="936"/>
      <c r="K15" s="914"/>
      <c r="L15" s="986"/>
      <c r="M15" s="1157"/>
      <c r="N15" s="1157"/>
    </row>
    <row r="16" spans="2:14" ht="36" customHeight="1" x14ac:dyDescent="0.2">
      <c r="B16" s="180" t="s">
        <v>567</v>
      </c>
      <c r="C16" s="164" t="s">
        <v>125</v>
      </c>
      <c r="D16" s="164"/>
      <c r="E16" s="172">
        <f t="shared" ref="E16:H16" si="2">SUM(E17:E38)</f>
        <v>574.29999999999995</v>
      </c>
      <c r="F16" s="311">
        <f t="shared" si="2"/>
        <v>357.9</v>
      </c>
      <c r="G16" s="311">
        <f t="shared" si="2"/>
        <v>824.5</v>
      </c>
      <c r="H16" s="311">
        <f t="shared" si="2"/>
        <v>1624.5</v>
      </c>
      <c r="I16" s="708"/>
      <c r="J16" s="312"/>
      <c r="K16" s="255"/>
      <c r="L16" s="255"/>
      <c r="M16" s="255"/>
      <c r="N16" s="255"/>
    </row>
    <row r="17" spans="2:14" ht="58.5" customHeight="1" x14ac:dyDescent="0.2">
      <c r="B17" s="43" t="s">
        <v>569</v>
      </c>
      <c r="C17" s="43" t="s">
        <v>568</v>
      </c>
      <c r="D17" s="130" t="s">
        <v>1</v>
      </c>
      <c r="E17" s="132">
        <v>3</v>
      </c>
      <c r="F17" s="539">
        <v>3</v>
      </c>
      <c r="G17" s="132">
        <v>3</v>
      </c>
      <c r="H17" s="132">
        <v>3</v>
      </c>
      <c r="I17" s="347" t="s">
        <v>1193</v>
      </c>
      <c r="J17" s="127" t="s">
        <v>235</v>
      </c>
      <c r="K17" s="128">
        <v>1</v>
      </c>
      <c r="L17" s="547">
        <v>1</v>
      </c>
      <c r="M17" s="128">
        <v>1</v>
      </c>
      <c r="N17" s="128">
        <v>1</v>
      </c>
    </row>
    <row r="18" spans="2:14" ht="23.25" customHeight="1" x14ac:dyDescent="0.2">
      <c r="B18" s="1026" t="s">
        <v>571</v>
      </c>
      <c r="C18" s="945" t="s">
        <v>570</v>
      </c>
      <c r="D18" s="133" t="s">
        <v>1</v>
      </c>
      <c r="E18" s="102">
        <v>50</v>
      </c>
      <c r="F18" s="540">
        <v>50</v>
      </c>
      <c r="G18" s="102">
        <v>50</v>
      </c>
      <c r="H18" s="102">
        <v>50</v>
      </c>
      <c r="I18" s="939" t="s">
        <v>1192</v>
      </c>
      <c r="J18" s="917" t="s">
        <v>203</v>
      </c>
      <c r="K18" s="911">
        <v>5</v>
      </c>
      <c r="L18" s="944">
        <v>4</v>
      </c>
      <c r="M18" s="911">
        <v>4</v>
      </c>
      <c r="N18" s="911">
        <v>4</v>
      </c>
    </row>
    <row r="19" spans="2:14" ht="75" customHeight="1" x14ac:dyDescent="0.2">
      <c r="B19" s="1026"/>
      <c r="C19" s="945"/>
      <c r="D19" s="133" t="s">
        <v>845</v>
      </c>
      <c r="E19" s="102">
        <v>10</v>
      </c>
      <c r="F19" s="540">
        <v>10</v>
      </c>
      <c r="G19" s="102">
        <v>10</v>
      </c>
      <c r="H19" s="102">
        <v>10</v>
      </c>
      <c r="I19" s="941"/>
      <c r="J19" s="917"/>
      <c r="K19" s="911"/>
      <c r="L19" s="944"/>
      <c r="M19" s="911"/>
      <c r="N19" s="911"/>
    </row>
    <row r="20" spans="2:14" ht="42.75" customHeight="1" x14ac:dyDescent="0.2">
      <c r="B20" s="43" t="s">
        <v>572</v>
      </c>
      <c r="C20" s="71" t="s">
        <v>1210</v>
      </c>
      <c r="D20" s="133" t="s">
        <v>1</v>
      </c>
      <c r="E20" s="134">
        <v>100</v>
      </c>
      <c r="F20" s="713">
        <v>223.9</v>
      </c>
      <c r="G20" s="134">
        <v>150</v>
      </c>
      <c r="H20" s="134">
        <v>150</v>
      </c>
      <c r="I20" s="364" t="s">
        <v>1207</v>
      </c>
      <c r="J20" s="129" t="s">
        <v>92</v>
      </c>
      <c r="K20" s="131">
        <v>6</v>
      </c>
      <c r="L20" s="547">
        <v>8</v>
      </c>
      <c r="M20" s="131">
        <v>6</v>
      </c>
      <c r="N20" s="131">
        <v>6</v>
      </c>
    </row>
    <row r="21" spans="2:14" ht="18" customHeight="1" x14ac:dyDescent="0.2">
      <c r="B21" s="1096" t="s">
        <v>573</v>
      </c>
      <c r="C21" s="1099" t="s">
        <v>861</v>
      </c>
      <c r="D21" s="135" t="s">
        <v>1</v>
      </c>
      <c r="E21" s="21">
        <v>103</v>
      </c>
      <c r="F21" s="540">
        <v>20</v>
      </c>
      <c r="G21" s="102">
        <v>50</v>
      </c>
      <c r="H21" s="102">
        <v>185</v>
      </c>
      <c r="I21" s="939" t="s">
        <v>1193</v>
      </c>
      <c r="J21" s="935" t="s">
        <v>105</v>
      </c>
      <c r="K21" s="912"/>
      <c r="L21" s="985"/>
      <c r="M21" s="912"/>
      <c r="N21" s="912">
        <v>1</v>
      </c>
    </row>
    <row r="22" spans="2:14" ht="18" customHeight="1" x14ac:dyDescent="0.2">
      <c r="B22" s="1097"/>
      <c r="C22" s="1100"/>
      <c r="D22" s="133" t="s">
        <v>845</v>
      </c>
      <c r="E22" s="134">
        <v>28.8</v>
      </c>
      <c r="F22" s="713">
        <v>0</v>
      </c>
      <c r="G22" s="134">
        <v>0</v>
      </c>
      <c r="H22" s="134">
        <v>0</v>
      </c>
      <c r="I22" s="941"/>
      <c r="J22" s="936"/>
      <c r="K22" s="914"/>
      <c r="L22" s="986"/>
      <c r="M22" s="914"/>
      <c r="N22" s="914"/>
    </row>
    <row r="23" spans="2:14" ht="18" customHeight="1" x14ac:dyDescent="0.2">
      <c r="B23" s="1096" t="s">
        <v>574</v>
      </c>
      <c r="C23" s="1099" t="s">
        <v>575</v>
      </c>
      <c r="D23" s="135" t="s">
        <v>1</v>
      </c>
      <c r="E23" s="102">
        <v>50</v>
      </c>
      <c r="F23" s="540">
        <v>0</v>
      </c>
      <c r="G23" s="102">
        <v>50</v>
      </c>
      <c r="H23" s="102">
        <v>50</v>
      </c>
      <c r="I23" s="939" t="s">
        <v>1195</v>
      </c>
      <c r="J23" s="935" t="s">
        <v>105</v>
      </c>
      <c r="K23" s="912"/>
      <c r="L23" s="985"/>
      <c r="M23" s="912"/>
      <c r="N23" s="912">
        <v>1</v>
      </c>
    </row>
    <row r="24" spans="2:14" ht="26.25" customHeight="1" x14ac:dyDescent="0.2">
      <c r="B24" s="1097"/>
      <c r="C24" s="1100"/>
      <c r="D24" s="133" t="s">
        <v>845</v>
      </c>
      <c r="E24" s="134">
        <v>155.5</v>
      </c>
      <c r="F24" s="713">
        <v>0</v>
      </c>
      <c r="G24" s="134">
        <v>155.5</v>
      </c>
      <c r="H24" s="134">
        <v>155.5</v>
      </c>
      <c r="I24" s="941"/>
      <c r="J24" s="936"/>
      <c r="K24" s="914"/>
      <c r="L24" s="986"/>
      <c r="M24" s="914"/>
      <c r="N24" s="914"/>
    </row>
    <row r="25" spans="2:14" ht="51" customHeight="1" x14ac:dyDescent="0.2">
      <c r="B25" s="43" t="s">
        <v>576</v>
      </c>
      <c r="C25" s="71" t="s">
        <v>881</v>
      </c>
      <c r="D25" s="135" t="s">
        <v>1</v>
      </c>
      <c r="E25" s="102">
        <v>3</v>
      </c>
      <c r="F25" s="540">
        <v>3</v>
      </c>
      <c r="G25" s="102">
        <v>3</v>
      </c>
      <c r="H25" s="102">
        <v>3</v>
      </c>
      <c r="I25" s="347" t="s">
        <v>1195</v>
      </c>
      <c r="J25" s="129" t="s">
        <v>267</v>
      </c>
      <c r="K25" s="117" t="s">
        <v>268</v>
      </c>
      <c r="L25" s="548" t="s">
        <v>268</v>
      </c>
      <c r="M25" s="117" t="s">
        <v>165</v>
      </c>
      <c r="N25" s="117" t="s">
        <v>165</v>
      </c>
    </row>
    <row r="26" spans="2:14" s="61" customFormat="1" ht="49.5" customHeight="1" x14ac:dyDescent="0.2">
      <c r="B26" s="74" t="s">
        <v>577</v>
      </c>
      <c r="C26" s="74" t="s">
        <v>733</v>
      </c>
      <c r="D26" s="140" t="s">
        <v>1</v>
      </c>
      <c r="E26" s="132">
        <v>25</v>
      </c>
      <c r="F26" s="539">
        <v>25</v>
      </c>
      <c r="G26" s="132">
        <v>25</v>
      </c>
      <c r="H26" s="132">
        <v>25</v>
      </c>
      <c r="I26" s="347" t="s">
        <v>1195</v>
      </c>
      <c r="J26" s="127" t="s">
        <v>178</v>
      </c>
      <c r="K26" s="127">
        <v>3</v>
      </c>
      <c r="L26" s="547">
        <v>3</v>
      </c>
      <c r="M26" s="52">
        <v>3</v>
      </c>
      <c r="N26" s="52">
        <v>3</v>
      </c>
    </row>
    <row r="27" spans="2:14" ht="41.25" customHeight="1" x14ac:dyDescent="0.2">
      <c r="B27" s="74" t="s">
        <v>578</v>
      </c>
      <c r="C27" s="71" t="s">
        <v>692</v>
      </c>
      <c r="D27" s="133" t="s">
        <v>1</v>
      </c>
      <c r="E27" s="136">
        <v>3</v>
      </c>
      <c r="F27" s="714">
        <v>3</v>
      </c>
      <c r="G27" s="136">
        <v>3</v>
      </c>
      <c r="H27" s="136">
        <v>3</v>
      </c>
      <c r="I27" s="365" t="s">
        <v>1194</v>
      </c>
      <c r="J27" s="137" t="s">
        <v>168</v>
      </c>
      <c r="K27" s="117" t="s">
        <v>163</v>
      </c>
      <c r="L27" s="548" t="s">
        <v>163</v>
      </c>
      <c r="M27" s="117" t="s">
        <v>163</v>
      </c>
      <c r="N27" s="117" t="s">
        <v>163</v>
      </c>
    </row>
    <row r="28" spans="2:14" ht="32.25" customHeight="1" x14ac:dyDescent="0.2">
      <c r="B28" s="74" t="s">
        <v>580</v>
      </c>
      <c r="C28" s="72" t="s">
        <v>579</v>
      </c>
      <c r="D28" s="133" t="s">
        <v>1</v>
      </c>
      <c r="E28" s="136">
        <v>0</v>
      </c>
      <c r="F28" s="714">
        <v>0</v>
      </c>
      <c r="G28" s="136">
        <v>10</v>
      </c>
      <c r="H28" s="136">
        <v>20</v>
      </c>
      <c r="I28" s="364" t="s">
        <v>1195</v>
      </c>
      <c r="J28" s="185" t="s">
        <v>1069</v>
      </c>
      <c r="K28" s="177"/>
      <c r="L28" s="550"/>
      <c r="M28" s="177" t="s">
        <v>163</v>
      </c>
      <c r="N28" s="177" t="s">
        <v>1070</v>
      </c>
    </row>
    <row r="29" spans="2:14" s="61" customFormat="1" ht="24" customHeight="1" x14ac:dyDescent="0.2">
      <c r="B29" s="971" t="s">
        <v>581</v>
      </c>
      <c r="C29" s="971" t="s">
        <v>898</v>
      </c>
      <c r="D29" s="129" t="s">
        <v>1</v>
      </c>
      <c r="E29" s="102">
        <v>20</v>
      </c>
      <c r="F29" s="540">
        <v>20</v>
      </c>
      <c r="G29" s="102">
        <v>100</v>
      </c>
      <c r="H29" s="102">
        <v>100</v>
      </c>
      <c r="I29" s="338" t="s">
        <v>1195</v>
      </c>
      <c r="J29" s="920" t="s">
        <v>258</v>
      </c>
      <c r="K29" s="900"/>
      <c r="L29" s="903"/>
      <c r="M29" s="900"/>
      <c r="N29" s="900" t="s">
        <v>67</v>
      </c>
    </row>
    <row r="30" spans="2:14" s="61" customFormat="1" ht="24" customHeight="1" x14ac:dyDescent="0.2">
      <c r="B30" s="973"/>
      <c r="C30" s="973"/>
      <c r="D30" s="129" t="s">
        <v>2</v>
      </c>
      <c r="E30" s="102">
        <v>0</v>
      </c>
      <c r="F30" s="540">
        <v>0</v>
      </c>
      <c r="G30" s="102">
        <v>135</v>
      </c>
      <c r="H30" s="102">
        <v>570</v>
      </c>
      <c r="I30" s="340"/>
      <c r="J30" s="930"/>
      <c r="K30" s="902"/>
      <c r="L30" s="905"/>
      <c r="M30" s="902"/>
      <c r="N30" s="902"/>
    </row>
    <row r="31" spans="2:14" ht="41.25" customHeight="1" x14ac:dyDescent="0.2">
      <c r="B31" s="169" t="s">
        <v>582</v>
      </c>
      <c r="C31" s="71" t="s">
        <v>732</v>
      </c>
      <c r="D31" s="135" t="s">
        <v>1</v>
      </c>
      <c r="E31" s="102">
        <v>0</v>
      </c>
      <c r="F31" s="540">
        <v>0</v>
      </c>
      <c r="G31" s="102">
        <v>0</v>
      </c>
      <c r="H31" s="102">
        <v>100</v>
      </c>
      <c r="I31" s="347" t="s">
        <v>1195</v>
      </c>
      <c r="J31" s="129" t="s">
        <v>111</v>
      </c>
      <c r="K31" s="117"/>
      <c r="L31" s="548"/>
      <c r="M31" s="117"/>
      <c r="N31" s="117" t="s">
        <v>67</v>
      </c>
    </row>
    <row r="32" spans="2:14" ht="15" customHeight="1" x14ac:dyDescent="0.2">
      <c r="B32" s="971" t="s">
        <v>583</v>
      </c>
      <c r="C32" s="945" t="s">
        <v>847</v>
      </c>
      <c r="D32" s="138" t="s">
        <v>1</v>
      </c>
      <c r="E32" s="102">
        <v>18</v>
      </c>
      <c r="F32" s="540">
        <v>0</v>
      </c>
      <c r="G32" s="102">
        <v>40</v>
      </c>
      <c r="H32" s="102">
        <v>100</v>
      </c>
      <c r="I32" s="338" t="s">
        <v>1193</v>
      </c>
      <c r="J32" s="935" t="s">
        <v>169</v>
      </c>
      <c r="K32" s="912" t="s">
        <v>170</v>
      </c>
      <c r="L32" s="985"/>
      <c r="M32" s="119" t="s">
        <v>170</v>
      </c>
      <c r="N32" s="119" t="s">
        <v>1340</v>
      </c>
    </row>
    <row r="33" spans="2:14" ht="21" customHeight="1" x14ac:dyDescent="0.2">
      <c r="B33" s="972"/>
      <c r="C33" s="1101"/>
      <c r="D33" s="138" t="s">
        <v>1</v>
      </c>
      <c r="E33" s="102">
        <v>0</v>
      </c>
      <c r="F33" s="540">
        <v>0</v>
      </c>
      <c r="G33" s="102">
        <v>0</v>
      </c>
      <c r="H33" s="102">
        <v>0</v>
      </c>
      <c r="I33" s="339"/>
      <c r="J33" s="1153"/>
      <c r="K33" s="913"/>
      <c r="L33" s="1135"/>
      <c r="M33" s="139"/>
      <c r="N33" s="139"/>
    </row>
    <row r="34" spans="2:14" ht="21" customHeight="1" x14ac:dyDescent="0.2">
      <c r="B34" s="973"/>
      <c r="C34" s="1100"/>
      <c r="D34" s="138" t="s">
        <v>845</v>
      </c>
      <c r="E34" s="102">
        <v>5</v>
      </c>
      <c r="F34" s="540">
        <v>0</v>
      </c>
      <c r="G34" s="102">
        <v>40</v>
      </c>
      <c r="H34" s="102">
        <v>100</v>
      </c>
      <c r="I34" s="340"/>
      <c r="J34" s="936"/>
      <c r="K34" s="914"/>
      <c r="L34" s="986"/>
      <c r="M34" s="120"/>
      <c r="N34" s="120"/>
    </row>
    <row r="35" spans="2:14" s="152" customFormat="1" ht="21.75" hidden="1" customHeight="1" x14ac:dyDescent="0.2">
      <c r="B35" s="974" t="s">
        <v>47</v>
      </c>
      <c r="C35" s="926" t="s">
        <v>204</v>
      </c>
      <c r="D35" s="186" t="s">
        <v>1</v>
      </c>
      <c r="E35" s="176">
        <v>0</v>
      </c>
      <c r="F35" s="102">
        <v>0</v>
      </c>
      <c r="G35" s="102">
        <v>0</v>
      </c>
      <c r="H35" s="102">
        <v>0</v>
      </c>
      <c r="I35" s="347"/>
      <c r="J35" s="917" t="s">
        <v>103</v>
      </c>
      <c r="K35" s="911">
        <v>1</v>
      </c>
      <c r="L35" s="911">
        <v>1</v>
      </c>
      <c r="M35" s="1138"/>
      <c r="N35" s="1138"/>
    </row>
    <row r="36" spans="2:14" s="152" customFormat="1" ht="24.75" hidden="1" customHeight="1" x14ac:dyDescent="0.2">
      <c r="B36" s="974"/>
      <c r="C36" s="926"/>
      <c r="D36" s="186" t="s">
        <v>2</v>
      </c>
      <c r="E36" s="176">
        <v>0</v>
      </c>
      <c r="F36" s="102">
        <v>0</v>
      </c>
      <c r="G36" s="102">
        <v>0</v>
      </c>
      <c r="H36" s="102">
        <v>0</v>
      </c>
      <c r="I36" s="347"/>
      <c r="J36" s="917"/>
      <c r="K36" s="911"/>
      <c r="L36" s="911"/>
      <c r="M36" s="1138"/>
      <c r="N36" s="1138"/>
    </row>
    <row r="37" spans="2:14" s="152" customFormat="1" ht="27" hidden="1" customHeight="1" x14ac:dyDescent="0.2">
      <c r="B37" s="974" t="s">
        <v>49</v>
      </c>
      <c r="C37" s="926" t="s">
        <v>151</v>
      </c>
      <c r="D37" s="186" t="s">
        <v>1</v>
      </c>
      <c r="E37" s="176">
        <v>0</v>
      </c>
      <c r="F37" s="102">
        <v>0</v>
      </c>
      <c r="G37" s="102">
        <v>0</v>
      </c>
      <c r="H37" s="102">
        <v>0</v>
      </c>
      <c r="I37" s="347"/>
      <c r="J37" s="946" t="s">
        <v>61</v>
      </c>
      <c r="K37" s="1136">
        <v>2</v>
      </c>
      <c r="L37" s="1136">
        <v>2</v>
      </c>
      <c r="M37" s="1139"/>
      <c r="N37" s="1139"/>
    </row>
    <row r="38" spans="2:14" s="152" customFormat="1" ht="27" hidden="1" customHeight="1" x14ac:dyDescent="0.2">
      <c r="B38" s="974"/>
      <c r="C38" s="926"/>
      <c r="D38" s="186" t="s">
        <v>845</v>
      </c>
      <c r="E38" s="176">
        <v>0</v>
      </c>
      <c r="F38" s="102">
        <v>0</v>
      </c>
      <c r="G38" s="102">
        <v>0</v>
      </c>
      <c r="H38" s="102">
        <v>0</v>
      </c>
      <c r="I38" s="347"/>
      <c r="J38" s="946"/>
      <c r="K38" s="1137"/>
      <c r="L38" s="1137"/>
      <c r="M38" s="1140"/>
      <c r="N38" s="1140"/>
    </row>
    <row r="39" spans="2:14" ht="45" customHeight="1" x14ac:dyDescent="0.2">
      <c r="B39" s="180" t="s">
        <v>584</v>
      </c>
      <c r="C39" s="163" t="s">
        <v>104</v>
      </c>
      <c r="D39" s="163"/>
      <c r="E39" s="172">
        <f>SUM(E40:E48)</f>
        <v>350</v>
      </c>
      <c r="F39" s="311">
        <f>SUM(F40:F48)</f>
        <v>350</v>
      </c>
      <c r="G39" s="311">
        <f>SUM(G40:G48)</f>
        <v>615</v>
      </c>
      <c r="H39" s="311">
        <f>SUM(H40:H48)</f>
        <v>490</v>
      </c>
      <c r="I39" s="709"/>
      <c r="J39" s="427"/>
      <c r="K39" s="296"/>
      <c r="L39" s="296"/>
      <c r="M39" s="296"/>
      <c r="N39" s="296"/>
    </row>
    <row r="40" spans="2:14" ht="44.25" customHeight="1" x14ac:dyDescent="0.2">
      <c r="B40" s="74" t="s">
        <v>585</v>
      </c>
      <c r="C40" s="71" t="s">
        <v>586</v>
      </c>
      <c r="D40" s="129" t="s">
        <v>1</v>
      </c>
      <c r="E40" s="132">
        <v>300</v>
      </c>
      <c r="F40" s="539">
        <v>300</v>
      </c>
      <c r="G40" s="132">
        <v>300</v>
      </c>
      <c r="H40" s="132">
        <v>0</v>
      </c>
      <c r="I40" s="347" t="s">
        <v>1209</v>
      </c>
      <c r="J40" s="118" t="s">
        <v>205</v>
      </c>
      <c r="K40" s="117" t="s">
        <v>60</v>
      </c>
      <c r="L40" s="548" t="s">
        <v>60</v>
      </c>
      <c r="M40" s="117" t="s">
        <v>173</v>
      </c>
      <c r="N40" s="117" t="s">
        <v>173</v>
      </c>
    </row>
    <row r="41" spans="2:14" ht="48" customHeight="1" x14ac:dyDescent="0.2">
      <c r="B41" s="74" t="s">
        <v>588</v>
      </c>
      <c r="C41" s="71" t="s">
        <v>897</v>
      </c>
      <c r="D41" s="138" t="s">
        <v>1</v>
      </c>
      <c r="E41" s="102">
        <v>0</v>
      </c>
      <c r="F41" s="540">
        <v>0</v>
      </c>
      <c r="G41" s="102">
        <v>200</v>
      </c>
      <c r="H41" s="102">
        <v>0</v>
      </c>
      <c r="I41" s="347" t="s">
        <v>1195</v>
      </c>
      <c r="J41" s="129" t="s">
        <v>130</v>
      </c>
      <c r="K41" s="128"/>
      <c r="L41" s="547"/>
      <c r="M41" s="128">
        <v>1</v>
      </c>
      <c r="N41" s="128"/>
    </row>
    <row r="42" spans="2:14" ht="33" customHeight="1" x14ac:dyDescent="0.2">
      <c r="B42" s="1014" t="s">
        <v>858</v>
      </c>
      <c r="C42" s="945" t="s">
        <v>899</v>
      </c>
      <c r="D42" s="129" t="s">
        <v>1</v>
      </c>
      <c r="E42" s="132">
        <v>0</v>
      </c>
      <c r="F42" s="539">
        <v>0</v>
      </c>
      <c r="G42" s="132">
        <v>15</v>
      </c>
      <c r="H42" s="132">
        <v>70</v>
      </c>
      <c r="I42" s="338" t="s">
        <v>1193</v>
      </c>
      <c r="J42" s="920" t="s">
        <v>1068</v>
      </c>
      <c r="K42" s="900"/>
      <c r="L42" s="903"/>
      <c r="M42" s="900"/>
      <c r="N42" s="1141" t="s">
        <v>1004</v>
      </c>
    </row>
    <row r="43" spans="2:14" ht="33" customHeight="1" x14ac:dyDescent="0.2">
      <c r="B43" s="1014"/>
      <c r="C43" s="945"/>
      <c r="D43" s="129" t="s">
        <v>2</v>
      </c>
      <c r="E43" s="132">
        <v>0</v>
      </c>
      <c r="F43" s="539">
        <v>0</v>
      </c>
      <c r="G43" s="132">
        <v>100</v>
      </c>
      <c r="H43" s="132">
        <v>400</v>
      </c>
      <c r="I43" s="340"/>
      <c r="J43" s="930"/>
      <c r="K43" s="902"/>
      <c r="L43" s="905"/>
      <c r="M43" s="902"/>
      <c r="N43" s="1142"/>
    </row>
    <row r="44" spans="2:14" ht="30" customHeight="1" x14ac:dyDescent="0.2">
      <c r="B44" s="74" t="s">
        <v>859</v>
      </c>
      <c r="C44" s="71" t="s">
        <v>587</v>
      </c>
      <c r="D44" s="101" t="s">
        <v>1</v>
      </c>
      <c r="E44" s="147">
        <v>0</v>
      </c>
      <c r="F44" s="539">
        <v>0</v>
      </c>
      <c r="G44" s="147">
        <v>0</v>
      </c>
      <c r="H44" s="147">
        <v>20</v>
      </c>
      <c r="I44" s="366" t="s">
        <v>1206</v>
      </c>
      <c r="J44" s="148" t="s">
        <v>1359</v>
      </c>
      <c r="K44" s="130"/>
      <c r="L44" s="547"/>
      <c r="M44" s="130"/>
      <c r="N44" s="130">
        <v>1</v>
      </c>
    </row>
    <row r="45" spans="2:14" ht="17.25" customHeight="1" x14ac:dyDescent="0.2">
      <c r="B45" s="971" t="s">
        <v>589</v>
      </c>
      <c r="C45" s="1099" t="s">
        <v>590</v>
      </c>
      <c r="D45" s="129" t="s">
        <v>1</v>
      </c>
      <c r="E45" s="132">
        <v>50</v>
      </c>
      <c r="F45" s="539">
        <v>50</v>
      </c>
      <c r="G45" s="132">
        <v>0</v>
      </c>
      <c r="H45" s="132">
        <v>0</v>
      </c>
      <c r="I45" s="1160" t="s">
        <v>1196</v>
      </c>
      <c r="J45" s="148" t="s">
        <v>1360</v>
      </c>
      <c r="K45" s="130">
        <v>1</v>
      </c>
      <c r="L45" s="547">
        <v>1</v>
      </c>
      <c r="M45" s="130"/>
      <c r="N45" s="130"/>
    </row>
    <row r="46" spans="2:14" ht="29.25" customHeight="1" x14ac:dyDescent="0.2">
      <c r="B46" s="973"/>
      <c r="C46" s="1100"/>
      <c r="D46" s="129" t="s">
        <v>740</v>
      </c>
      <c r="E46" s="210">
        <v>0</v>
      </c>
      <c r="F46" s="715">
        <v>0</v>
      </c>
      <c r="G46" s="210">
        <v>0</v>
      </c>
      <c r="H46" s="132">
        <v>0</v>
      </c>
      <c r="I46" s="1161"/>
      <c r="J46" s="118"/>
      <c r="K46" s="117"/>
      <c r="L46" s="548"/>
      <c r="M46" s="117"/>
      <c r="N46" s="117"/>
    </row>
    <row r="47" spans="2:14" s="152" customFormat="1" ht="17.25" hidden="1" customHeight="1" x14ac:dyDescent="0.2">
      <c r="B47" s="1147"/>
      <c r="C47" s="1143" t="s">
        <v>256</v>
      </c>
      <c r="D47" s="186" t="s">
        <v>2</v>
      </c>
      <c r="E47" s="187">
        <v>0</v>
      </c>
      <c r="F47" s="210">
        <v>0</v>
      </c>
      <c r="G47" s="210">
        <v>0</v>
      </c>
      <c r="H47" s="132">
        <v>0</v>
      </c>
      <c r="I47" s="364"/>
      <c r="J47" s="920" t="s">
        <v>1361</v>
      </c>
      <c r="K47" s="900" t="s">
        <v>63</v>
      </c>
      <c r="L47" s="900" t="s">
        <v>63</v>
      </c>
      <c r="M47" s="896"/>
      <c r="N47" s="896"/>
    </row>
    <row r="48" spans="2:14" s="152" customFormat="1" ht="17.25" hidden="1" customHeight="1" x14ac:dyDescent="0.2">
      <c r="B48" s="1148"/>
      <c r="C48" s="1144"/>
      <c r="D48" s="186" t="s">
        <v>5</v>
      </c>
      <c r="E48" s="187">
        <v>0</v>
      </c>
      <c r="F48" s="210">
        <v>0</v>
      </c>
      <c r="G48" s="210">
        <v>0</v>
      </c>
      <c r="H48" s="132">
        <v>0</v>
      </c>
      <c r="I48" s="710"/>
      <c r="J48" s="921"/>
      <c r="K48" s="902"/>
      <c r="L48" s="902"/>
      <c r="M48" s="897"/>
      <c r="N48" s="897"/>
    </row>
    <row r="49" spans="2:14" ht="23.25" customHeight="1" x14ac:dyDescent="0.2">
      <c r="B49" s="989" t="s">
        <v>1023</v>
      </c>
      <c r="C49" s="989"/>
      <c r="D49" s="990"/>
      <c r="E49" s="311">
        <f>+E39+E16+E5</f>
        <v>1035.8</v>
      </c>
      <c r="F49" s="311">
        <f>+F39+F16+F5</f>
        <v>819.4</v>
      </c>
      <c r="G49" s="311">
        <f>+G39+G16+G5</f>
        <v>1551</v>
      </c>
      <c r="H49" s="311">
        <f>+H39+H16+H5</f>
        <v>2226.5</v>
      </c>
      <c r="I49" s="546"/>
      <c r="J49" s="514"/>
    </row>
    <row r="50" spans="2:14" ht="17.25" customHeight="1" x14ac:dyDescent="0.2">
      <c r="B50" s="1145"/>
      <c r="C50" s="1145"/>
      <c r="D50" s="1146"/>
      <c r="E50" s="325"/>
      <c r="F50" s="102"/>
      <c r="G50" s="102"/>
      <c r="H50" s="102"/>
      <c r="I50" s="546"/>
      <c r="J50" s="514"/>
    </row>
    <row r="51" spans="2:14" s="9" customFormat="1" ht="30" customHeight="1" x14ac:dyDescent="0.2">
      <c r="B51" s="230"/>
      <c r="C51" s="256" t="s">
        <v>833</v>
      </c>
      <c r="D51" s="241"/>
      <c r="E51" s="227">
        <f>SUM(E53:E58)</f>
        <v>833</v>
      </c>
      <c r="F51" s="535">
        <f t="shared" ref="F51:H51" si="3">SUM(F53:F58)</f>
        <v>805.9</v>
      </c>
      <c r="G51" s="535">
        <f t="shared" si="3"/>
        <v>1342</v>
      </c>
      <c r="H51" s="535">
        <f t="shared" si="3"/>
        <v>1957</v>
      </c>
      <c r="I51" s="546"/>
      <c r="J51" s="1134"/>
      <c r="K51" s="1134"/>
      <c r="L51" s="1134"/>
      <c r="M51" s="1134"/>
      <c r="N51" s="1134"/>
    </row>
    <row r="52" spans="2:14" s="9" customFormat="1" ht="17.25" customHeight="1" x14ac:dyDescent="0.2">
      <c r="B52" s="218"/>
      <c r="C52" s="236" t="s">
        <v>834</v>
      </c>
      <c r="D52" s="218"/>
      <c r="E52" s="29"/>
      <c r="F52" s="477"/>
      <c r="G52" s="477"/>
      <c r="H52" s="477"/>
      <c r="I52" s="546"/>
      <c r="J52" s="380"/>
      <c r="K52" s="552"/>
      <c r="L52" s="150"/>
      <c r="M52" s="53"/>
      <c r="N52" s="155"/>
    </row>
    <row r="53" spans="2:14" s="9" customFormat="1" ht="16.5" customHeight="1" x14ac:dyDescent="0.2">
      <c r="B53" s="218"/>
      <c r="C53" s="236" t="s">
        <v>835</v>
      </c>
      <c r="D53" s="218" t="s">
        <v>1</v>
      </c>
      <c r="E53" s="239">
        <f t="shared" ref="E53:H53" si="4">+E45+E44+E42+E41+E40+E37+E35+E33+E32+E31+E29+E28+E27+E26+E25+E23+E21+E20+E18+E17+E6</f>
        <v>833</v>
      </c>
      <c r="F53" s="484">
        <f t="shared" ref="F53" si="5">+F45+F44+F42+F41+F40+F37+F35+F33+F32+F31+F29+F28+F27+F26+F25+F23+F21+F20+F18+F17+F6</f>
        <v>805.9</v>
      </c>
      <c r="G53" s="484">
        <f t="shared" si="4"/>
        <v>1107</v>
      </c>
      <c r="H53" s="484">
        <f t="shared" si="4"/>
        <v>987</v>
      </c>
      <c r="I53" s="546"/>
      <c r="J53" s="1133"/>
      <c r="K53" s="1133"/>
      <c r="L53" s="1133"/>
      <c r="M53" s="1133"/>
      <c r="N53" s="1133"/>
    </row>
    <row r="54" spans="2:14" s="9" customFormat="1" ht="16.5" customHeight="1" x14ac:dyDescent="0.2">
      <c r="B54" s="218"/>
      <c r="C54" s="236" t="s">
        <v>836</v>
      </c>
      <c r="D54" s="218" t="s">
        <v>5</v>
      </c>
      <c r="E54" s="239">
        <f t="shared" ref="E54:H54" si="6">+E48</f>
        <v>0</v>
      </c>
      <c r="F54" s="484">
        <f t="shared" ref="F54" si="7">+F48</f>
        <v>0</v>
      </c>
      <c r="G54" s="484">
        <f t="shared" si="6"/>
        <v>0</v>
      </c>
      <c r="H54" s="484">
        <f t="shared" si="6"/>
        <v>0</v>
      </c>
      <c r="I54" s="546"/>
      <c r="J54" s="149"/>
      <c r="K54" s="711"/>
      <c r="L54" s="711"/>
      <c r="M54" s="515"/>
      <c r="N54" s="516"/>
    </row>
    <row r="55" spans="2:14" s="9" customFormat="1" ht="16.5" customHeight="1" x14ac:dyDescent="0.2">
      <c r="B55" s="218"/>
      <c r="C55" s="236" t="s">
        <v>837</v>
      </c>
      <c r="D55" s="218" t="s">
        <v>6</v>
      </c>
      <c r="E55" s="239"/>
      <c r="F55" s="484"/>
      <c r="G55" s="484"/>
      <c r="H55" s="484"/>
      <c r="I55" s="546"/>
      <c r="J55" s="149"/>
      <c r="K55" s="711"/>
      <c r="L55" s="711"/>
      <c r="M55" s="515"/>
      <c r="N55" s="516"/>
    </row>
    <row r="56" spans="2:14" s="9" customFormat="1" ht="16.5" customHeight="1" x14ac:dyDescent="0.2">
      <c r="B56" s="218"/>
      <c r="C56" s="236" t="s">
        <v>838</v>
      </c>
      <c r="D56" s="218" t="s">
        <v>2</v>
      </c>
      <c r="E56" s="239">
        <f>+E47+E43+E36+E30</f>
        <v>0</v>
      </c>
      <c r="F56" s="484">
        <f>+F47+F43+F36+F30</f>
        <v>0</v>
      </c>
      <c r="G56" s="484">
        <f>+G47+G43+G36+G30</f>
        <v>235</v>
      </c>
      <c r="H56" s="484">
        <f>+H47+H43+H36+H30</f>
        <v>970</v>
      </c>
      <c r="I56" s="546"/>
      <c r="J56" s="149"/>
      <c r="K56" s="711"/>
      <c r="L56" s="711"/>
      <c r="M56" s="515"/>
      <c r="N56" s="516"/>
    </row>
    <row r="57" spans="2:14" s="9" customFormat="1" ht="16.5" customHeight="1" x14ac:dyDescent="0.2">
      <c r="B57" s="218"/>
      <c r="C57" s="236" t="s">
        <v>839</v>
      </c>
      <c r="D57" s="218" t="s">
        <v>4</v>
      </c>
      <c r="E57" s="239"/>
      <c r="F57" s="484"/>
      <c r="G57" s="484"/>
      <c r="H57" s="484"/>
      <c r="I57" s="546"/>
      <c r="J57" s="149"/>
      <c r="K57" s="711"/>
      <c r="L57" s="711"/>
      <c r="M57" s="515"/>
      <c r="N57" s="516"/>
    </row>
    <row r="58" spans="2:14" s="9" customFormat="1" ht="23.25" customHeight="1" x14ac:dyDescent="0.2">
      <c r="B58" s="221"/>
      <c r="C58" s="237" t="s">
        <v>840</v>
      </c>
      <c r="D58" s="219" t="s">
        <v>844</v>
      </c>
      <c r="E58" s="239"/>
      <c r="F58" s="484"/>
      <c r="G58" s="484"/>
      <c r="H58" s="477"/>
      <c r="I58" s="546"/>
      <c r="J58" s="149"/>
      <c r="K58" s="711"/>
      <c r="L58" s="711"/>
      <c r="M58" s="515"/>
      <c r="N58" s="516"/>
    </row>
    <row r="59" spans="2:14" s="9" customFormat="1" ht="41.25" customHeight="1" x14ac:dyDescent="0.2">
      <c r="B59" s="222"/>
      <c r="C59" s="222" t="s">
        <v>841</v>
      </c>
      <c r="D59" s="231" t="s">
        <v>845</v>
      </c>
      <c r="E59" s="227">
        <f>+E38+E34+E24+E22+E19+E7</f>
        <v>202.8</v>
      </c>
      <c r="F59" s="535">
        <f>+F38+F34+F24+F22+F19+F7</f>
        <v>13.5</v>
      </c>
      <c r="G59" s="535">
        <f>+G38+G34+G24+G22+G19+G7</f>
        <v>209</v>
      </c>
      <c r="H59" s="535">
        <f>+H38+H34+H24+H22+H19+H7</f>
        <v>269.5</v>
      </c>
      <c r="I59" s="546"/>
      <c r="J59" s="149"/>
      <c r="K59" s="711"/>
      <c r="L59" s="711"/>
      <c r="M59" s="515"/>
      <c r="N59" s="516"/>
    </row>
    <row r="60" spans="2:14" s="9" customFormat="1" ht="34.5" customHeight="1" x14ac:dyDescent="0.2">
      <c r="B60" s="224"/>
      <c r="C60" s="224" t="s">
        <v>843</v>
      </c>
      <c r="D60" s="242"/>
      <c r="E60" s="233">
        <f>+E59+E51</f>
        <v>1035.8</v>
      </c>
      <c r="F60" s="536">
        <f t="shared" ref="F60" si="8">+F59+F51</f>
        <v>819.4</v>
      </c>
      <c r="G60" s="536">
        <f t="shared" ref="G60:H60" si="9">+G59+G51</f>
        <v>1551</v>
      </c>
      <c r="H60" s="536">
        <f t="shared" si="9"/>
        <v>2226.5</v>
      </c>
      <c r="I60" s="546"/>
      <c r="J60" s="149"/>
      <c r="K60" s="711"/>
      <c r="L60" s="711"/>
      <c r="M60" s="515"/>
      <c r="N60" s="516"/>
    </row>
    <row r="61" spans="2:14" s="9" customFormat="1" ht="24" customHeight="1" x14ac:dyDescent="0.2">
      <c r="B61" s="218"/>
      <c r="C61" s="80" t="s">
        <v>842</v>
      </c>
      <c r="D61" s="218"/>
      <c r="E61" s="477">
        <f t="shared" ref="E61:H61" si="10">+E43+E30</f>
        <v>0</v>
      </c>
      <c r="F61" s="477">
        <f t="shared" ref="F61" si="11">+F43+F30</f>
        <v>0</v>
      </c>
      <c r="G61" s="477">
        <f t="shared" si="10"/>
        <v>235</v>
      </c>
      <c r="H61" s="477">
        <f t="shared" si="10"/>
        <v>970</v>
      </c>
      <c r="I61" s="546"/>
      <c r="J61" s="149"/>
      <c r="K61" s="711"/>
      <c r="L61" s="711"/>
      <c r="M61" s="515"/>
      <c r="N61" s="516"/>
    </row>
    <row r="62" spans="2:14" ht="30" x14ac:dyDescent="0.2">
      <c r="B62" s="80"/>
      <c r="C62" s="238" t="s">
        <v>1147</v>
      </c>
      <c r="D62" s="341"/>
      <c r="E62" s="228"/>
      <c r="F62" s="534"/>
      <c r="G62" s="534"/>
      <c r="H62" s="534"/>
      <c r="I62" s="712"/>
    </row>
    <row r="63" spans="2:14" s="718" customFormat="1" ht="22.5" customHeight="1" x14ac:dyDescent="0.2">
      <c r="B63" s="965" t="s">
        <v>1355</v>
      </c>
      <c r="C63" s="965"/>
      <c r="D63" s="965"/>
      <c r="E63" s="965"/>
      <c r="F63" s="965"/>
      <c r="G63" s="965"/>
      <c r="H63" s="965"/>
      <c r="I63" s="716"/>
      <c r="J63" s="717"/>
      <c r="K63" s="716"/>
      <c r="L63" s="716"/>
      <c r="M63" s="716"/>
      <c r="N63" s="716"/>
    </row>
  </sheetData>
  <mergeCells count="95">
    <mergeCell ref="B63:H63"/>
    <mergeCell ref="L29:L30"/>
    <mergeCell ref="K32:K34"/>
    <mergeCell ref="I45:I46"/>
    <mergeCell ref="I21:I22"/>
    <mergeCell ref="I23:I24"/>
    <mergeCell ref="J23:J24"/>
    <mergeCell ref="K23:K24"/>
    <mergeCell ref="K37:K38"/>
    <mergeCell ref="K35:K36"/>
    <mergeCell ref="J42:J43"/>
    <mergeCell ref="K42:K43"/>
    <mergeCell ref="J32:J34"/>
    <mergeCell ref="L21:L22"/>
    <mergeCell ref="L23:L24"/>
    <mergeCell ref="J21:J22"/>
    <mergeCell ref="K21:K22"/>
    <mergeCell ref="C42:C43"/>
    <mergeCell ref="B42:B43"/>
    <mergeCell ref="J29:J30"/>
    <mergeCell ref="J37:J38"/>
    <mergeCell ref="J35:J36"/>
    <mergeCell ref="B1:N1"/>
    <mergeCell ref="B3:B4"/>
    <mergeCell ref="K29:K30"/>
    <mergeCell ref="M29:M30"/>
    <mergeCell ref="N29:N30"/>
    <mergeCell ref="J2:N2"/>
    <mergeCell ref="K6:K15"/>
    <mergeCell ref="M6:M15"/>
    <mergeCell ref="N6:N15"/>
    <mergeCell ref="B6:B15"/>
    <mergeCell ref="C21:C22"/>
    <mergeCell ref="B21:B22"/>
    <mergeCell ref="C23:C24"/>
    <mergeCell ref="C5:D5"/>
    <mergeCell ref="C3:C4"/>
    <mergeCell ref="J3:N3"/>
    <mergeCell ref="N18:N19"/>
    <mergeCell ref="I3:I4"/>
    <mergeCell ref="I18:I19"/>
    <mergeCell ref="L6:L15"/>
    <mergeCell ref="L18:L19"/>
    <mergeCell ref="J18:J19"/>
    <mergeCell ref="J6:J15"/>
    <mergeCell ref="M18:M19"/>
    <mergeCell ref="G8:G15"/>
    <mergeCell ref="F3:F4"/>
    <mergeCell ref="F8:F15"/>
    <mergeCell ref="K18:K19"/>
    <mergeCell ref="G3:G4"/>
    <mergeCell ref="H3:H4"/>
    <mergeCell ref="H8:H15"/>
    <mergeCell ref="B23:B24"/>
    <mergeCell ref="E3:E4"/>
    <mergeCell ref="C6:C7"/>
    <mergeCell ref="D8:D15"/>
    <mergeCell ref="E8:E15"/>
    <mergeCell ref="C47:C48"/>
    <mergeCell ref="B50:D50"/>
    <mergeCell ref="B37:B38"/>
    <mergeCell ref="B29:B30"/>
    <mergeCell ref="C18:C19"/>
    <mergeCell ref="C37:C38"/>
    <mergeCell ref="B47:B48"/>
    <mergeCell ref="C29:C30"/>
    <mergeCell ref="B49:D49"/>
    <mergeCell ref="C35:C36"/>
    <mergeCell ref="B18:B19"/>
    <mergeCell ref="C32:C34"/>
    <mergeCell ref="B35:B36"/>
    <mergeCell ref="B32:B34"/>
    <mergeCell ref="C45:C46"/>
    <mergeCell ref="B45:B46"/>
    <mergeCell ref="N23:N24"/>
    <mergeCell ref="N21:N22"/>
    <mergeCell ref="M35:M36"/>
    <mergeCell ref="M21:M22"/>
    <mergeCell ref="M23:M24"/>
    <mergeCell ref="J53:N53"/>
    <mergeCell ref="J51:N51"/>
    <mergeCell ref="L32:L34"/>
    <mergeCell ref="L35:L36"/>
    <mergeCell ref="L37:L38"/>
    <mergeCell ref="L42:L43"/>
    <mergeCell ref="L47:L48"/>
    <mergeCell ref="N35:N36"/>
    <mergeCell ref="M37:M38"/>
    <mergeCell ref="M42:M43"/>
    <mergeCell ref="N42:N43"/>
    <mergeCell ref="N37:N38"/>
    <mergeCell ref="K47:K48"/>
    <mergeCell ref="M47:M48"/>
    <mergeCell ref="N47:N48"/>
    <mergeCell ref="J47:J48"/>
  </mergeCells>
  <phoneticPr fontId="12" type="noConversion"/>
  <pageMargins left="0.19685039370078741" right="0.19685039370078741" top="0.51181102362204722" bottom="0.19685039370078741" header="0" footer="0"/>
  <pageSetup paperSize="9" scale="7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pageSetUpPr fitToPage="1"/>
  </sheetPr>
  <dimension ref="A1:Q91"/>
  <sheetViews>
    <sheetView tabSelected="1" zoomScale="85" zoomScaleNormal="85" workbookViewId="0">
      <pane ySplit="4" topLeftCell="A5" activePane="bottomLeft" state="frozen"/>
      <selection activeCell="F27" sqref="F27"/>
      <selection pane="bottomLeft" activeCell="E79" sqref="E79"/>
    </sheetView>
  </sheetViews>
  <sheetFormatPr defaultColWidth="9.140625" defaultRowHeight="12.75" x14ac:dyDescent="0.2"/>
  <cols>
    <col min="1" max="1" width="3.28515625" style="9" customWidth="1"/>
    <col min="2" max="2" width="17.28515625" style="216" customWidth="1"/>
    <col min="3" max="3" width="56.5703125" style="157" customWidth="1"/>
    <col min="4" max="4" width="9.7109375" style="9" customWidth="1"/>
    <col min="5" max="5" width="12.7109375" style="740" customWidth="1"/>
    <col min="6" max="6" width="13.5703125" style="740" customWidth="1"/>
    <col min="7" max="8" width="12.7109375" style="740" customWidth="1"/>
    <col min="9" max="9" width="12.7109375" style="741" customWidth="1"/>
    <col min="10" max="10" width="29.140625" style="738" customWidth="1"/>
    <col min="11" max="12" width="7.5703125" style="739" customWidth="1"/>
    <col min="13" max="13" width="7" style="739" customWidth="1"/>
    <col min="14" max="14" width="11.140625" style="739" customWidth="1"/>
    <col min="15" max="15" width="7" style="42" customWidth="1"/>
    <col min="16" max="16384" width="9.140625" style="9"/>
  </cols>
  <sheetData>
    <row r="1" spans="1:15" ht="31.5" customHeight="1" x14ac:dyDescent="0.2">
      <c r="B1" s="1202" t="s">
        <v>1357</v>
      </c>
      <c r="C1" s="1202"/>
      <c r="D1" s="1202"/>
      <c r="E1" s="1202"/>
      <c r="F1" s="1202"/>
      <c r="G1" s="1202"/>
      <c r="H1" s="1202"/>
      <c r="I1" s="1202"/>
      <c r="J1" s="1202"/>
      <c r="K1" s="1202"/>
      <c r="L1" s="1202"/>
      <c r="M1" s="1202"/>
      <c r="N1" s="1202"/>
    </row>
    <row r="2" spans="1:15" x14ac:dyDescent="0.2">
      <c r="B2" s="214"/>
      <c r="C2" s="265"/>
      <c r="D2" s="18"/>
      <c r="E2" s="719"/>
      <c r="F2" s="719"/>
      <c r="G2" s="719"/>
      <c r="H2" s="719"/>
      <c r="I2" s="720"/>
      <c r="J2" s="1206"/>
      <c r="K2" s="1206"/>
      <c r="L2" s="1206"/>
      <c r="M2" s="1206"/>
      <c r="N2" s="1206"/>
    </row>
    <row r="3" spans="1:15" ht="28.5" customHeight="1" x14ac:dyDescent="0.2">
      <c r="B3" s="1086" t="s">
        <v>312</v>
      </c>
      <c r="C3" s="1088" t="s">
        <v>450</v>
      </c>
      <c r="D3" s="1207"/>
      <c r="E3" s="961" t="s">
        <v>1356</v>
      </c>
      <c r="F3" s="1093" t="s">
        <v>1306</v>
      </c>
      <c r="G3" s="961" t="s">
        <v>313</v>
      </c>
      <c r="H3" s="961" t="s">
        <v>314</v>
      </c>
      <c r="I3" s="961" t="s">
        <v>1148</v>
      </c>
      <c r="J3" s="1090" t="s">
        <v>42</v>
      </c>
      <c r="K3" s="1091"/>
      <c r="L3" s="1091"/>
      <c r="M3" s="1091"/>
      <c r="N3" s="1092"/>
    </row>
    <row r="4" spans="1:15" ht="81.75" customHeight="1" x14ac:dyDescent="0.2">
      <c r="B4" s="1087"/>
      <c r="C4" s="1089"/>
      <c r="D4" s="1208"/>
      <c r="E4" s="961"/>
      <c r="F4" s="1093"/>
      <c r="G4" s="961"/>
      <c r="H4" s="961"/>
      <c r="I4" s="961"/>
      <c r="J4" s="530" t="s">
        <v>43</v>
      </c>
      <c r="K4" s="200" t="s">
        <v>917</v>
      </c>
      <c r="L4" s="504" t="s">
        <v>1346</v>
      </c>
      <c r="M4" s="200" t="s">
        <v>918</v>
      </c>
      <c r="N4" s="200" t="s">
        <v>919</v>
      </c>
    </row>
    <row r="5" spans="1:15" ht="39" customHeight="1" x14ac:dyDescent="0.2">
      <c r="B5" s="215" t="s">
        <v>731</v>
      </c>
      <c r="C5" s="1185" t="s">
        <v>737</v>
      </c>
      <c r="D5" s="1185"/>
      <c r="E5" s="721">
        <f>SUM(E6:E9)</f>
        <v>209</v>
      </c>
      <c r="F5" s="721">
        <f>SUM(F6:F9)</f>
        <v>209</v>
      </c>
      <c r="G5" s="721">
        <f>SUM(G6:G9)</f>
        <v>197</v>
      </c>
      <c r="H5" s="721">
        <f>SUM(H6:H9)</f>
        <v>160</v>
      </c>
      <c r="I5" s="722"/>
      <c r="J5" s="723"/>
      <c r="K5" s="723"/>
      <c r="L5" s="723"/>
      <c r="M5" s="723"/>
      <c r="N5" s="723"/>
      <c r="O5" s="518"/>
    </row>
    <row r="6" spans="1:15" ht="39.75" customHeight="1" x14ac:dyDescent="0.2">
      <c r="B6" s="15" t="s">
        <v>744</v>
      </c>
      <c r="C6" s="266" t="s">
        <v>739</v>
      </c>
      <c r="D6" s="48" t="s">
        <v>1</v>
      </c>
      <c r="E6" s="419">
        <v>75</v>
      </c>
      <c r="F6" s="620">
        <v>75</v>
      </c>
      <c r="G6" s="419">
        <v>75</v>
      </c>
      <c r="H6" s="419">
        <v>75</v>
      </c>
      <c r="I6" s="419" t="s">
        <v>1290</v>
      </c>
      <c r="J6" s="447" t="s">
        <v>64</v>
      </c>
      <c r="K6" s="568">
        <v>45</v>
      </c>
      <c r="L6" s="631">
        <v>45</v>
      </c>
      <c r="M6" s="568">
        <v>45</v>
      </c>
      <c r="N6" s="568">
        <v>45</v>
      </c>
      <c r="O6" s="518"/>
    </row>
    <row r="7" spans="1:15" ht="42.75" customHeight="1" x14ac:dyDescent="0.2">
      <c r="B7" s="15" t="s">
        <v>745</v>
      </c>
      <c r="C7" s="267" t="s">
        <v>734</v>
      </c>
      <c r="D7" s="64" t="s">
        <v>1</v>
      </c>
      <c r="E7" s="419">
        <v>24</v>
      </c>
      <c r="F7" s="620">
        <v>24</v>
      </c>
      <c r="G7" s="419">
        <v>37</v>
      </c>
      <c r="H7" s="419">
        <v>0</v>
      </c>
      <c r="I7" s="419" t="s">
        <v>1290</v>
      </c>
      <c r="J7" s="447" t="s">
        <v>179</v>
      </c>
      <c r="K7" s="568"/>
      <c r="L7" s="631"/>
      <c r="M7" s="568">
        <v>1</v>
      </c>
      <c r="N7" s="568"/>
      <c r="O7" s="518"/>
    </row>
    <row r="8" spans="1:15" ht="39" customHeight="1" x14ac:dyDescent="0.2">
      <c r="B8" s="15" t="s">
        <v>746</v>
      </c>
      <c r="C8" s="268" t="s">
        <v>735</v>
      </c>
      <c r="D8" s="12" t="s">
        <v>1</v>
      </c>
      <c r="E8" s="419">
        <v>50</v>
      </c>
      <c r="F8" s="620">
        <v>50</v>
      </c>
      <c r="G8" s="419">
        <v>25</v>
      </c>
      <c r="H8" s="419">
        <v>25</v>
      </c>
      <c r="I8" s="419" t="s">
        <v>1291</v>
      </c>
      <c r="J8" s="444" t="s">
        <v>10</v>
      </c>
      <c r="K8" s="568">
        <v>65</v>
      </c>
      <c r="L8" s="631">
        <v>65</v>
      </c>
      <c r="M8" s="568">
        <v>45</v>
      </c>
      <c r="N8" s="568">
        <v>45</v>
      </c>
      <c r="O8" s="518"/>
    </row>
    <row r="9" spans="1:15" ht="46.5" customHeight="1" x14ac:dyDescent="0.2">
      <c r="A9" s="66"/>
      <c r="B9" s="15" t="s">
        <v>747</v>
      </c>
      <c r="C9" s="269" t="s">
        <v>862</v>
      </c>
      <c r="D9" s="12" t="s">
        <v>1</v>
      </c>
      <c r="E9" s="419">
        <v>60</v>
      </c>
      <c r="F9" s="620">
        <v>60</v>
      </c>
      <c r="G9" s="419">
        <v>60</v>
      </c>
      <c r="H9" s="419">
        <v>60</v>
      </c>
      <c r="I9" s="419"/>
      <c r="J9" s="454" t="s">
        <v>248</v>
      </c>
      <c r="K9" s="568">
        <v>4</v>
      </c>
      <c r="L9" s="631">
        <v>4</v>
      </c>
      <c r="M9" s="568">
        <v>4</v>
      </c>
      <c r="N9" s="568">
        <v>4</v>
      </c>
      <c r="O9" s="518"/>
    </row>
    <row r="10" spans="1:15" ht="41.25" customHeight="1" x14ac:dyDescent="0.2">
      <c r="B10" s="215" t="s">
        <v>738</v>
      </c>
      <c r="C10" s="1185" t="s">
        <v>736</v>
      </c>
      <c r="D10" s="1185"/>
      <c r="E10" s="721">
        <f>SUM(E11:E48)</f>
        <v>1200.9000000000001</v>
      </c>
      <c r="F10" s="721">
        <f>SUM(F11:F48)</f>
        <v>1213.9000000000001</v>
      </c>
      <c r="G10" s="721">
        <f>SUM(G11:G48)</f>
        <v>955</v>
      </c>
      <c r="H10" s="721">
        <f>SUM(H11:H48)</f>
        <v>1245</v>
      </c>
      <c r="I10" s="722"/>
      <c r="J10" s="723"/>
      <c r="K10" s="723"/>
      <c r="L10" s="723"/>
      <c r="M10" s="723"/>
      <c r="N10" s="723"/>
      <c r="O10" s="518"/>
    </row>
    <row r="11" spans="1:15" ht="24" customHeight="1" x14ac:dyDescent="0.2">
      <c r="B11" s="1019" t="s">
        <v>1113</v>
      </c>
      <c r="C11" s="945" t="s">
        <v>1065</v>
      </c>
      <c r="D11" s="64" t="s">
        <v>1</v>
      </c>
      <c r="E11" s="419">
        <v>0</v>
      </c>
      <c r="F11" s="620">
        <v>0</v>
      </c>
      <c r="G11" s="419">
        <v>0</v>
      </c>
      <c r="H11" s="419">
        <v>0</v>
      </c>
      <c r="I11" s="1021" t="s">
        <v>1298</v>
      </c>
      <c r="J11" s="1034" t="s">
        <v>262</v>
      </c>
      <c r="K11" s="1170" t="s">
        <v>138</v>
      </c>
      <c r="L11" s="1168" t="s">
        <v>138</v>
      </c>
      <c r="M11" s="1173"/>
      <c r="N11" s="1173"/>
      <c r="O11" s="518"/>
    </row>
    <row r="12" spans="1:15" ht="24" customHeight="1" x14ac:dyDescent="0.2">
      <c r="B12" s="1186"/>
      <c r="C12" s="945"/>
      <c r="D12" s="64" t="s">
        <v>4</v>
      </c>
      <c r="E12" s="419">
        <v>138.69999999999999</v>
      </c>
      <c r="F12" s="620">
        <v>138.69999999999999</v>
      </c>
      <c r="G12" s="419">
        <v>0</v>
      </c>
      <c r="H12" s="419">
        <v>0</v>
      </c>
      <c r="I12" s="1183"/>
      <c r="J12" s="1034"/>
      <c r="K12" s="1171"/>
      <c r="L12" s="1201"/>
      <c r="M12" s="1187"/>
      <c r="N12" s="1187"/>
      <c r="O12" s="518"/>
    </row>
    <row r="13" spans="1:15" ht="22.5" customHeight="1" x14ac:dyDescent="0.2">
      <c r="B13" s="1186"/>
      <c r="C13" s="945"/>
      <c r="D13" s="64" t="s">
        <v>2</v>
      </c>
      <c r="E13" s="419">
        <v>232.2</v>
      </c>
      <c r="F13" s="620">
        <v>232.2</v>
      </c>
      <c r="G13" s="419">
        <v>0</v>
      </c>
      <c r="H13" s="419">
        <v>0</v>
      </c>
      <c r="I13" s="1183"/>
      <c r="J13" s="1034"/>
      <c r="K13" s="1171"/>
      <c r="L13" s="1201"/>
      <c r="M13" s="1187"/>
      <c r="N13" s="1187"/>
      <c r="O13" s="518"/>
    </row>
    <row r="14" spans="1:15" ht="21" customHeight="1" x14ac:dyDescent="0.2">
      <c r="B14" s="1020"/>
      <c r="C14" s="945"/>
      <c r="D14" s="64" t="s">
        <v>845</v>
      </c>
      <c r="E14" s="419">
        <v>254</v>
      </c>
      <c r="F14" s="620">
        <v>254</v>
      </c>
      <c r="G14" s="419">
        <v>0</v>
      </c>
      <c r="H14" s="419">
        <v>0</v>
      </c>
      <c r="I14" s="1022"/>
      <c r="J14" s="1034"/>
      <c r="K14" s="1172"/>
      <c r="L14" s="1169"/>
      <c r="M14" s="1174"/>
      <c r="N14" s="1174"/>
      <c r="O14" s="518"/>
    </row>
    <row r="15" spans="1:15" ht="37.5" customHeight="1" x14ac:dyDescent="0.2">
      <c r="B15" s="15" t="s">
        <v>1114</v>
      </c>
      <c r="C15" s="71" t="s">
        <v>805</v>
      </c>
      <c r="D15" s="64" t="s">
        <v>1</v>
      </c>
      <c r="E15" s="419">
        <v>30</v>
      </c>
      <c r="F15" s="620">
        <v>30</v>
      </c>
      <c r="G15" s="419">
        <v>30</v>
      </c>
      <c r="H15" s="419">
        <v>30</v>
      </c>
      <c r="I15" s="422" t="s">
        <v>1281</v>
      </c>
      <c r="J15" s="457" t="s">
        <v>11</v>
      </c>
      <c r="K15" s="725" t="s">
        <v>141</v>
      </c>
      <c r="L15" s="742" t="s">
        <v>141</v>
      </c>
      <c r="M15" s="725" t="s">
        <v>166</v>
      </c>
      <c r="N15" s="725" t="s">
        <v>166</v>
      </c>
      <c r="O15" s="518"/>
    </row>
    <row r="16" spans="1:15" ht="48.75" customHeight="1" x14ac:dyDescent="0.2">
      <c r="B16" s="15" t="s">
        <v>1115</v>
      </c>
      <c r="C16" s="71" t="s">
        <v>882</v>
      </c>
      <c r="D16" s="64" t="s">
        <v>1</v>
      </c>
      <c r="E16" s="419">
        <v>15</v>
      </c>
      <c r="F16" s="620">
        <v>15</v>
      </c>
      <c r="G16" s="419">
        <v>15</v>
      </c>
      <c r="H16" s="419">
        <v>15</v>
      </c>
      <c r="I16" s="419" t="s">
        <v>1299</v>
      </c>
      <c r="J16" s="447" t="s">
        <v>110</v>
      </c>
      <c r="K16" s="568">
        <v>1</v>
      </c>
      <c r="L16" s="631">
        <v>1</v>
      </c>
      <c r="M16" s="568">
        <v>1</v>
      </c>
      <c r="N16" s="568">
        <v>1</v>
      </c>
      <c r="O16" s="518"/>
    </row>
    <row r="17" spans="2:15" ht="27" customHeight="1" x14ac:dyDescent="0.2">
      <c r="B17" s="1013" t="s">
        <v>1116</v>
      </c>
      <c r="C17" s="945" t="s">
        <v>1060</v>
      </c>
      <c r="D17" s="64" t="s">
        <v>1</v>
      </c>
      <c r="E17" s="419">
        <v>0</v>
      </c>
      <c r="F17" s="620">
        <v>0</v>
      </c>
      <c r="G17" s="419">
        <v>100</v>
      </c>
      <c r="H17" s="419">
        <v>200</v>
      </c>
      <c r="I17" s="419" t="s">
        <v>1299</v>
      </c>
      <c r="J17" s="1034" t="s">
        <v>1063</v>
      </c>
      <c r="K17" s="1066"/>
      <c r="L17" s="1052"/>
      <c r="M17" s="1054"/>
      <c r="N17" s="1209" t="s">
        <v>1004</v>
      </c>
      <c r="O17" s="518"/>
    </row>
    <row r="18" spans="2:15" ht="24.75" customHeight="1" x14ac:dyDescent="0.2">
      <c r="B18" s="1013"/>
      <c r="C18" s="945"/>
      <c r="D18" s="64" t="s">
        <v>2</v>
      </c>
      <c r="E18" s="419">
        <v>0</v>
      </c>
      <c r="F18" s="620">
        <v>0</v>
      </c>
      <c r="G18" s="419">
        <v>400</v>
      </c>
      <c r="H18" s="419">
        <v>600</v>
      </c>
      <c r="I18" s="419"/>
      <c r="J18" s="1034"/>
      <c r="K18" s="1066"/>
      <c r="L18" s="1052"/>
      <c r="M18" s="1054"/>
      <c r="N18" s="1209"/>
      <c r="O18" s="518"/>
    </row>
    <row r="19" spans="2:15" ht="21.75" customHeight="1" x14ac:dyDescent="0.2">
      <c r="B19" s="1013"/>
      <c r="C19" s="945"/>
      <c r="D19" s="64" t="s">
        <v>845</v>
      </c>
      <c r="E19" s="419">
        <v>0</v>
      </c>
      <c r="F19" s="620">
        <v>0</v>
      </c>
      <c r="G19" s="419">
        <v>100</v>
      </c>
      <c r="H19" s="419">
        <v>200</v>
      </c>
      <c r="I19" s="419"/>
      <c r="J19" s="1034"/>
      <c r="K19" s="1066"/>
      <c r="L19" s="1052"/>
      <c r="M19" s="1054"/>
      <c r="N19" s="1209"/>
      <c r="O19" s="518"/>
    </row>
    <row r="20" spans="2:15" ht="21" customHeight="1" x14ac:dyDescent="0.2">
      <c r="B20" s="1019" t="s">
        <v>1117</v>
      </c>
      <c r="C20" s="1099" t="s">
        <v>806</v>
      </c>
      <c r="D20" s="64" t="s">
        <v>1</v>
      </c>
      <c r="E20" s="419">
        <v>360</v>
      </c>
      <c r="F20" s="620">
        <v>360</v>
      </c>
      <c r="G20" s="419">
        <v>0</v>
      </c>
      <c r="H20" s="419">
        <v>0</v>
      </c>
      <c r="I20" s="422" t="s">
        <v>1299</v>
      </c>
      <c r="J20" s="1121" t="s">
        <v>249</v>
      </c>
      <c r="K20" s="1170" t="s">
        <v>153</v>
      </c>
      <c r="L20" s="1168" t="s">
        <v>153</v>
      </c>
      <c r="M20" s="1173"/>
      <c r="N20" s="1173"/>
      <c r="O20" s="518"/>
    </row>
    <row r="21" spans="2:15" ht="24" customHeight="1" x14ac:dyDescent="0.2">
      <c r="B21" s="1020"/>
      <c r="C21" s="1100"/>
      <c r="D21" s="64" t="s">
        <v>4</v>
      </c>
      <c r="E21" s="419">
        <v>0</v>
      </c>
      <c r="F21" s="620">
        <v>0</v>
      </c>
      <c r="G21" s="419">
        <v>0</v>
      </c>
      <c r="H21" s="419">
        <v>0</v>
      </c>
      <c r="I21" s="423"/>
      <c r="J21" s="1122"/>
      <c r="K21" s="1172"/>
      <c r="L21" s="1169"/>
      <c r="M21" s="1174"/>
      <c r="N21" s="1174"/>
      <c r="O21" s="518"/>
    </row>
    <row r="22" spans="2:15" ht="30.75" customHeight="1" x14ac:dyDescent="0.2">
      <c r="B22" s="291" t="s">
        <v>1118</v>
      </c>
      <c r="C22" s="290" t="s">
        <v>807</v>
      </c>
      <c r="D22" s="64" t="s">
        <v>1</v>
      </c>
      <c r="E22" s="419">
        <v>91</v>
      </c>
      <c r="F22" s="620">
        <v>71</v>
      </c>
      <c r="G22" s="419">
        <v>0</v>
      </c>
      <c r="H22" s="419">
        <v>0</v>
      </c>
      <c r="I22" s="419" t="s">
        <v>1299</v>
      </c>
      <c r="J22" s="437" t="s">
        <v>14</v>
      </c>
      <c r="K22" s="726">
        <v>100</v>
      </c>
      <c r="L22" s="631">
        <v>100</v>
      </c>
      <c r="M22" s="726"/>
      <c r="N22" s="726"/>
      <c r="O22" s="518"/>
    </row>
    <row r="23" spans="2:15" ht="40.5" customHeight="1" x14ac:dyDescent="0.2">
      <c r="B23" s="291" t="s">
        <v>1119</v>
      </c>
      <c r="C23" s="71" t="s">
        <v>863</v>
      </c>
      <c r="D23" s="64" t="s">
        <v>1</v>
      </c>
      <c r="E23" s="419">
        <v>0</v>
      </c>
      <c r="F23" s="620">
        <v>0</v>
      </c>
      <c r="G23" s="419">
        <v>30</v>
      </c>
      <c r="H23" s="419">
        <v>70</v>
      </c>
      <c r="I23" s="419" t="s">
        <v>1299</v>
      </c>
      <c r="J23" s="444" t="s">
        <v>174</v>
      </c>
      <c r="K23" s="568"/>
      <c r="L23" s="631"/>
      <c r="M23" s="568" t="s">
        <v>60</v>
      </c>
      <c r="N23" s="568" t="s">
        <v>247</v>
      </c>
      <c r="O23" s="518"/>
    </row>
    <row r="24" spans="2:15" ht="49.5" customHeight="1" x14ac:dyDescent="0.2">
      <c r="B24" s="15" t="s">
        <v>1120</v>
      </c>
      <c r="C24" s="71" t="s">
        <v>808</v>
      </c>
      <c r="D24" s="64" t="s">
        <v>1</v>
      </c>
      <c r="E24" s="419">
        <v>0</v>
      </c>
      <c r="F24" s="620">
        <v>0</v>
      </c>
      <c r="G24" s="419">
        <v>50</v>
      </c>
      <c r="H24" s="419">
        <v>0</v>
      </c>
      <c r="I24" s="419" t="s">
        <v>1299</v>
      </c>
      <c r="J24" s="447" t="s">
        <v>73</v>
      </c>
      <c r="K24" s="568"/>
      <c r="L24" s="631"/>
      <c r="M24" s="568">
        <v>1</v>
      </c>
      <c r="N24" s="568"/>
      <c r="O24" s="518"/>
    </row>
    <row r="25" spans="2:15" ht="33.75" customHeight="1" x14ac:dyDescent="0.2">
      <c r="B25" s="15" t="s">
        <v>1121</v>
      </c>
      <c r="C25" s="290" t="s">
        <v>809</v>
      </c>
      <c r="D25" s="64" t="s">
        <v>1</v>
      </c>
      <c r="E25" s="419">
        <v>0</v>
      </c>
      <c r="F25" s="620">
        <v>0</v>
      </c>
      <c r="G25" s="419">
        <v>50</v>
      </c>
      <c r="H25" s="419">
        <v>0</v>
      </c>
      <c r="I25" s="419" t="s">
        <v>1299</v>
      </c>
      <c r="J25" s="444" t="s">
        <v>73</v>
      </c>
      <c r="K25" s="726"/>
      <c r="L25" s="631"/>
      <c r="M25" s="726">
        <v>1</v>
      </c>
      <c r="N25" s="726"/>
      <c r="O25" s="518"/>
    </row>
    <row r="26" spans="2:15" ht="42.75" customHeight="1" x14ac:dyDescent="0.2">
      <c r="B26" s="15" t="s">
        <v>1122</v>
      </c>
      <c r="C26" s="290" t="s">
        <v>810</v>
      </c>
      <c r="D26" s="71" t="s">
        <v>1</v>
      </c>
      <c r="E26" s="419">
        <v>0</v>
      </c>
      <c r="F26" s="620">
        <v>0</v>
      </c>
      <c r="G26" s="419">
        <v>50</v>
      </c>
      <c r="H26" s="419">
        <v>0</v>
      </c>
      <c r="I26" s="419" t="s">
        <v>1299</v>
      </c>
      <c r="J26" s="437" t="s">
        <v>73</v>
      </c>
      <c r="K26" s="726">
        <v>1</v>
      </c>
      <c r="L26" s="631">
        <v>1</v>
      </c>
      <c r="M26" s="726"/>
      <c r="N26" s="726"/>
      <c r="O26" s="518"/>
    </row>
    <row r="27" spans="2:15" ht="30.75" customHeight="1" x14ac:dyDescent="0.2">
      <c r="B27" s="15" t="s">
        <v>1123</v>
      </c>
      <c r="C27" s="71" t="s">
        <v>31</v>
      </c>
      <c r="D27" s="64" t="s">
        <v>1</v>
      </c>
      <c r="E27" s="419">
        <v>50</v>
      </c>
      <c r="F27" s="620">
        <v>83</v>
      </c>
      <c r="G27" s="419">
        <v>50</v>
      </c>
      <c r="H27" s="419">
        <v>50</v>
      </c>
      <c r="I27" s="419" t="s">
        <v>1299</v>
      </c>
      <c r="J27" s="444" t="s">
        <v>12</v>
      </c>
      <c r="K27" s="568">
        <v>6</v>
      </c>
      <c r="L27" s="631">
        <v>6</v>
      </c>
      <c r="M27" s="568">
        <v>6</v>
      </c>
      <c r="N27" s="568">
        <v>6</v>
      </c>
      <c r="O27" s="518"/>
    </row>
    <row r="28" spans="2:15" ht="34.5" customHeight="1" x14ac:dyDescent="0.2">
      <c r="B28" s="15" t="s">
        <v>1124</v>
      </c>
      <c r="C28" s="71" t="s">
        <v>0</v>
      </c>
      <c r="D28" s="64" t="s">
        <v>1</v>
      </c>
      <c r="E28" s="419">
        <v>30</v>
      </c>
      <c r="F28" s="620">
        <v>30</v>
      </c>
      <c r="G28" s="419">
        <v>30</v>
      </c>
      <c r="H28" s="419">
        <v>30</v>
      </c>
      <c r="I28" s="419"/>
      <c r="J28" s="444" t="s">
        <v>65</v>
      </c>
      <c r="K28" s="568">
        <v>6</v>
      </c>
      <c r="L28" s="631">
        <v>6</v>
      </c>
      <c r="M28" s="568">
        <v>6</v>
      </c>
      <c r="N28" s="568">
        <v>6</v>
      </c>
      <c r="O28" s="518"/>
    </row>
    <row r="29" spans="2:15" ht="34.5" customHeight="1" x14ac:dyDescent="0.2">
      <c r="B29" s="15" t="s">
        <v>1125</v>
      </c>
      <c r="C29" s="71" t="s">
        <v>811</v>
      </c>
      <c r="D29" s="71" t="s">
        <v>1</v>
      </c>
      <c r="E29" s="419">
        <v>0</v>
      </c>
      <c r="F29" s="620">
        <v>0</v>
      </c>
      <c r="G29" s="419">
        <v>0</v>
      </c>
      <c r="H29" s="419">
        <v>50</v>
      </c>
      <c r="I29" s="419" t="s">
        <v>1299</v>
      </c>
      <c r="J29" s="444" t="s">
        <v>73</v>
      </c>
      <c r="K29" s="568"/>
      <c r="L29" s="631"/>
      <c r="M29" s="568"/>
      <c r="N29" s="568">
        <v>1</v>
      </c>
      <c r="O29" s="518"/>
    </row>
    <row r="30" spans="2:15" ht="5.25" hidden="1" customHeight="1" x14ac:dyDescent="0.2">
      <c r="B30" s="1019"/>
      <c r="C30" s="1143"/>
      <c r="D30" s="64"/>
      <c r="E30" s="419"/>
      <c r="F30" s="620"/>
      <c r="G30" s="419"/>
      <c r="H30" s="419"/>
      <c r="I30" s="422"/>
      <c r="J30" s="1121"/>
      <c r="K30" s="1170"/>
      <c r="L30" s="1168"/>
      <c r="M30" s="1173"/>
      <c r="N30" s="1173"/>
      <c r="O30" s="518"/>
    </row>
    <row r="31" spans="2:15" ht="5.25" hidden="1" customHeight="1" x14ac:dyDescent="0.2">
      <c r="B31" s="1186"/>
      <c r="C31" s="1162"/>
      <c r="D31" s="64"/>
      <c r="E31" s="419"/>
      <c r="F31" s="620"/>
      <c r="G31" s="419"/>
      <c r="H31" s="419"/>
      <c r="I31" s="724"/>
      <c r="J31" s="1163"/>
      <c r="K31" s="1171"/>
      <c r="L31" s="1201"/>
      <c r="M31" s="1187"/>
      <c r="N31" s="1187"/>
      <c r="O31" s="518"/>
    </row>
    <row r="32" spans="2:15" ht="5.25" hidden="1" customHeight="1" x14ac:dyDescent="0.2">
      <c r="B32" s="1020"/>
      <c r="C32" s="1144"/>
      <c r="D32" s="64"/>
      <c r="E32" s="419"/>
      <c r="F32" s="620"/>
      <c r="G32" s="419"/>
      <c r="H32" s="419"/>
      <c r="I32" s="423"/>
      <c r="J32" s="1122"/>
      <c r="K32" s="1172"/>
      <c r="L32" s="1169"/>
      <c r="M32" s="1174"/>
      <c r="N32" s="1174"/>
      <c r="O32" s="518"/>
    </row>
    <row r="33" spans="2:15" ht="27.75" customHeight="1" x14ac:dyDescent="0.2">
      <c r="B33" s="1019" t="s">
        <v>1126</v>
      </c>
      <c r="C33" s="1099" t="s">
        <v>942</v>
      </c>
      <c r="D33" s="64" t="s">
        <v>1</v>
      </c>
      <c r="E33" s="419">
        <v>0</v>
      </c>
      <c r="F33" s="620">
        <v>0</v>
      </c>
      <c r="G33" s="419">
        <v>50</v>
      </c>
      <c r="H33" s="419">
        <v>0</v>
      </c>
      <c r="I33" s="422" t="s">
        <v>1299</v>
      </c>
      <c r="J33" s="1121" t="s">
        <v>73</v>
      </c>
      <c r="K33" s="1170"/>
      <c r="L33" s="1168"/>
      <c r="M33" s="1173">
        <v>1</v>
      </c>
      <c r="N33" s="1173"/>
      <c r="O33" s="518"/>
    </row>
    <row r="34" spans="2:15" ht="23.25" customHeight="1" x14ac:dyDescent="0.2">
      <c r="B34" s="1020"/>
      <c r="C34" s="1100"/>
      <c r="D34" s="64" t="s">
        <v>845</v>
      </c>
      <c r="E34" s="419">
        <v>0</v>
      </c>
      <c r="F34" s="620">
        <v>0</v>
      </c>
      <c r="G34" s="419">
        <v>0</v>
      </c>
      <c r="H34" s="419">
        <v>0</v>
      </c>
      <c r="I34" s="423"/>
      <c r="J34" s="1122"/>
      <c r="K34" s="1172"/>
      <c r="L34" s="1169"/>
      <c r="M34" s="1174"/>
      <c r="N34" s="1174"/>
      <c r="O34" s="518"/>
    </row>
    <row r="35" spans="2:15" s="326" customFormat="1" hidden="1" x14ac:dyDescent="0.2">
      <c r="B35" s="1164"/>
      <c r="C35" s="926"/>
      <c r="D35" s="182"/>
      <c r="E35" s="419"/>
      <c r="F35" s="419"/>
      <c r="G35" s="419"/>
      <c r="H35" s="419"/>
      <c r="I35" s="419"/>
      <c r="J35" s="1034"/>
      <c r="K35" s="1170"/>
      <c r="L35" s="1170"/>
      <c r="M35" s="1203"/>
      <c r="N35" s="1203"/>
      <c r="O35" s="518"/>
    </row>
    <row r="36" spans="2:15" s="326" customFormat="1" hidden="1" x14ac:dyDescent="0.2">
      <c r="B36" s="1166"/>
      <c r="C36" s="926"/>
      <c r="D36" s="182"/>
      <c r="E36" s="419"/>
      <c r="F36" s="419"/>
      <c r="G36" s="419"/>
      <c r="H36" s="419"/>
      <c r="I36" s="419"/>
      <c r="J36" s="1034"/>
      <c r="K36" s="1171"/>
      <c r="L36" s="1171"/>
      <c r="M36" s="1204"/>
      <c r="N36" s="1204"/>
      <c r="O36" s="518"/>
    </row>
    <row r="37" spans="2:15" s="326" customFormat="1" hidden="1" x14ac:dyDescent="0.2">
      <c r="B37" s="1165"/>
      <c r="C37" s="926"/>
      <c r="D37" s="182"/>
      <c r="E37" s="419"/>
      <c r="F37" s="419"/>
      <c r="G37" s="419"/>
      <c r="H37" s="419"/>
      <c r="I37" s="419"/>
      <c r="J37" s="1034"/>
      <c r="K37" s="1172"/>
      <c r="L37" s="1172"/>
      <c r="M37" s="1205"/>
      <c r="N37" s="1205"/>
      <c r="O37" s="518"/>
    </row>
    <row r="38" spans="2:15" s="326" customFormat="1" hidden="1" x14ac:dyDescent="0.2">
      <c r="B38" s="1164"/>
      <c r="C38" s="1143"/>
      <c r="D38" s="182"/>
      <c r="E38" s="419"/>
      <c r="F38" s="419"/>
      <c r="G38" s="419"/>
      <c r="H38" s="419"/>
      <c r="I38" s="422"/>
      <c r="J38" s="1121"/>
      <c r="K38" s="1170"/>
      <c r="L38" s="1170"/>
      <c r="M38" s="1203"/>
      <c r="N38" s="1203"/>
      <c r="O38" s="518"/>
    </row>
    <row r="39" spans="2:15" s="326" customFormat="1" hidden="1" x14ac:dyDescent="0.2">
      <c r="B39" s="1166"/>
      <c r="C39" s="1162"/>
      <c r="D39" s="182"/>
      <c r="E39" s="419"/>
      <c r="F39" s="419"/>
      <c r="G39" s="419"/>
      <c r="H39" s="419"/>
      <c r="I39" s="724"/>
      <c r="J39" s="1163"/>
      <c r="K39" s="1171"/>
      <c r="L39" s="1171"/>
      <c r="M39" s="1204"/>
      <c r="N39" s="1204"/>
      <c r="O39" s="518"/>
    </row>
    <row r="40" spans="2:15" s="326" customFormat="1" hidden="1" x14ac:dyDescent="0.2">
      <c r="B40" s="1165"/>
      <c r="C40" s="1144"/>
      <c r="D40" s="182"/>
      <c r="E40" s="419"/>
      <c r="F40" s="419"/>
      <c r="G40" s="419"/>
      <c r="H40" s="419"/>
      <c r="I40" s="423"/>
      <c r="J40" s="1122"/>
      <c r="K40" s="1172"/>
      <c r="L40" s="1172"/>
      <c r="M40" s="1205"/>
      <c r="N40" s="1205"/>
      <c r="O40" s="518"/>
    </row>
    <row r="41" spans="2:15" s="326" customFormat="1" hidden="1" x14ac:dyDescent="0.2">
      <c r="B41" s="1164"/>
      <c r="C41" s="1143"/>
      <c r="D41" s="182"/>
      <c r="E41" s="419"/>
      <c r="F41" s="419"/>
      <c r="G41" s="419"/>
      <c r="H41" s="419"/>
      <c r="I41" s="422"/>
      <c r="J41" s="1121"/>
      <c r="K41" s="1170"/>
      <c r="L41" s="1170"/>
      <c r="M41" s="1170"/>
      <c r="N41" s="1170"/>
      <c r="O41" s="518"/>
    </row>
    <row r="42" spans="2:15" s="326" customFormat="1" hidden="1" x14ac:dyDescent="0.2">
      <c r="B42" s="1166"/>
      <c r="C42" s="1162"/>
      <c r="D42" s="182"/>
      <c r="E42" s="419"/>
      <c r="F42" s="419"/>
      <c r="G42" s="419"/>
      <c r="H42" s="419"/>
      <c r="I42" s="724"/>
      <c r="J42" s="1163"/>
      <c r="K42" s="1171"/>
      <c r="L42" s="1171"/>
      <c r="M42" s="1171"/>
      <c r="N42" s="1171"/>
      <c r="O42" s="518"/>
    </row>
    <row r="43" spans="2:15" s="326" customFormat="1" hidden="1" x14ac:dyDescent="0.2">
      <c r="B43" s="1165"/>
      <c r="C43" s="1144"/>
      <c r="D43" s="182"/>
      <c r="E43" s="419"/>
      <c r="F43" s="419"/>
      <c r="G43" s="419"/>
      <c r="H43" s="419"/>
      <c r="I43" s="423"/>
      <c r="J43" s="1122"/>
      <c r="K43" s="1172"/>
      <c r="L43" s="1172"/>
      <c r="M43" s="1172"/>
      <c r="N43" s="1172"/>
      <c r="O43" s="518"/>
    </row>
    <row r="44" spans="2:15" s="326" customFormat="1" hidden="1" x14ac:dyDescent="0.2">
      <c r="B44" s="1164"/>
      <c r="C44" s="1143"/>
      <c r="D44" s="182"/>
      <c r="E44" s="419"/>
      <c r="F44" s="419"/>
      <c r="G44" s="419"/>
      <c r="H44" s="419"/>
      <c r="I44" s="422"/>
      <c r="J44" s="1121"/>
      <c r="K44" s="1170"/>
      <c r="L44" s="1170"/>
      <c r="M44" s="1173"/>
      <c r="N44" s="1173"/>
      <c r="O44" s="518"/>
    </row>
    <row r="45" spans="2:15" s="326" customFormat="1" hidden="1" x14ac:dyDescent="0.2">
      <c r="B45" s="1165"/>
      <c r="C45" s="1144"/>
      <c r="D45" s="182"/>
      <c r="E45" s="419"/>
      <c r="F45" s="419"/>
      <c r="G45" s="419"/>
      <c r="H45" s="419"/>
      <c r="I45" s="423"/>
      <c r="J45" s="1122"/>
      <c r="K45" s="1172"/>
      <c r="L45" s="1172"/>
      <c r="M45" s="1174"/>
      <c r="N45" s="1174"/>
      <c r="O45" s="518"/>
    </row>
    <row r="46" spans="2:15" s="16" customFormat="1" hidden="1" x14ac:dyDescent="0.2">
      <c r="B46" s="68"/>
      <c r="C46" s="186"/>
      <c r="D46" s="182"/>
      <c r="E46" s="419"/>
      <c r="F46" s="419"/>
      <c r="G46" s="419"/>
      <c r="H46" s="419"/>
      <c r="I46" s="419"/>
      <c r="J46" s="444"/>
      <c r="K46" s="568"/>
      <c r="L46" s="568"/>
      <c r="M46" s="568"/>
      <c r="N46" s="568"/>
      <c r="O46" s="518"/>
    </row>
    <row r="47" spans="2:15" s="326" customFormat="1" hidden="1" x14ac:dyDescent="0.2">
      <c r="B47" s="1164"/>
      <c r="C47" s="1143"/>
      <c r="D47" s="182"/>
      <c r="E47" s="334"/>
      <c r="F47" s="334"/>
      <c r="G47" s="334"/>
      <c r="H47" s="334"/>
      <c r="I47" s="422"/>
      <c r="J47" s="1121"/>
      <c r="K47" s="1173"/>
      <c r="L47" s="1173"/>
      <c r="M47" s="1173"/>
      <c r="N47" s="1173"/>
      <c r="O47" s="518"/>
    </row>
    <row r="48" spans="2:15" s="326" customFormat="1" hidden="1" x14ac:dyDescent="0.2">
      <c r="B48" s="1165"/>
      <c r="C48" s="1144"/>
      <c r="D48" s="182"/>
      <c r="E48" s="727"/>
      <c r="F48" s="727"/>
      <c r="G48" s="727"/>
      <c r="H48" s="727"/>
      <c r="I48" s="728"/>
      <c r="J48" s="1122"/>
      <c r="K48" s="1174"/>
      <c r="L48" s="1174"/>
      <c r="M48" s="1174"/>
      <c r="N48" s="1174"/>
      <c r="O48" s="518"/>
    </row>
    <row r="49" spans="2:15" ht="42" customHeight="1" x14ac:dyDescent="0.2">
      <c r="B49" s="215" t="s">
        <v>748</v>
      </c>
      <c r="C49" s="1185" t="s">
        <v>749</v>
      </c>
      <c r="D49" s="1185"/>
      <c r="E49" s="721">
        <f t="shared" ref="E49:H49" si="0">SUM(E50:E55)</f>
        <v>1263.5</v>
      </c>
      <c r="F49" s="721">
        <f t="shared" ref="F49" si="1">SUM(F50:F55)</f>
        <v>1285.5</v>
      </c>
      <c r="G49" s="721">
        <f t="shared" si="0"/>
        <v>1001</v>
      </c>
      <c r="H49" s="721">
        <f t="shared" si="0"/>
        <v>1001</v>
      </c>
      <c r="I49" s="722"/>
      <c r="J49" s="723"/>
      <c r="K49" s="723"/>
      <c r="L49" s="723"/>
      <c r="M49" s="723"/>
      <c r="N49" s="723"/>
      <c r="O49" s="518"/>
    </row>
    <row r="50" spans="2:15" ht="34.5" customHeight="1" x14ac:dyDescent="0.2">
      <c r="B50" s="68" t="s">
        <v>817</v>
      </c>
      <c r="C50" s="71" t="s">
        <v>741</v>
      </c>
      <c r="D50" s="64" t="s">
        <v>1</v>
      </c>
      <c r="E50" s="419">
        <v>105</v>
      </c>
      <c r="F50" s="620">
        <v>105</v>
      </c>
      <c r="G50" s="419">
        <v>100</v>
      </c>
      <c r="H50" s="419">
        <v>100</v>
      </c>
      <c r="I50" s="729" t="s">
        <v>1297</v>
      </c>
      <c r="J50" s="443" t="s">
        <v>183</v>
      </c>
      <c r="K50" s="730" t="s">
        <v>184</v>
      </c>
      <c r="L50" s="743" t="s">
        <v>184</v>
      </c>
      <c r="M50" s="730" t="s">
        <v>184</v>
      </c>
      <c r="N50" s="730" t="s">
        <v>184</v>
      </c>
      <c r="O50" s="518"/>
    </row>
    <row r="51" spans="2:15" ht="41.25" customHeight="1" x14ac:dyDescent="0.2">
      <c r="B51" s="68" t="s">
        <v>818</v>
      </c>
      <c r="C51" s="73" t="s">
        <v>813</v>
      </c>
      <c r="D51" s="64" t="s">
        <v>1</v>
      </c>
      <c r="E51" s="419">
        <v>25</v>
      </c>
      <c r="F51" s="620">
        <v>25</v>
      </c>
      <c r="G51" s="419">
        <v>0</v>
      </c>
      <c r="H51" s="419">
        <v>0</v>
      </c>
      <c r="I51" s="729" t="s">
        <v>1297</v>
      </c>
      <c r="J51" s="443" t="s">
        <v>1301</v>
      </c>
      <c r="K51" s="567" t="s">
        <v>67</v>
      </c>
      <c r="L51" s="630" t="s">
        <v>67</v>
      </c>
      <c r="M51" s="594"/>
      <c r="N51" s="594"/>
      <c r="O51" s="518"/>
    </row>
    <row r="52" spans="2:15" ht="45" customHeight="1" x14ac:dyDescent="0.2">
      <c r="B52" s="68" t="s">
        <v>819</v>
      </c>
      <c r="C52" s="71" t="s">
        <v>812</v>
      </c>
      <c r="D52" s="64" t="s">
        <v>1</v>
      </c>
      <c r="E52" s="419">
        <v>1133.5</v>
      </c>
      <c r="F52" s="620">
        <v>1155.5</v>
      </c>
      <c r="G52" s="419">
        <v>901</v>
      </c>
      <c r="H52" s="419">
        <v>901</v>
      </c>
      <c r="I52" s="729" t="s">
        <v>1297</v>
      </c>
      <c r="J52" s="443" t="s">
        <v>206</v>
      </c>
      <c r="K52" s="567" t="s">
        <v>54</v>
      </c>
      <c r="L52" s="630" t="s">
        <v>54</v>
      </c>
      <c r="M52" s="567" t="s">
        <v>54</v>
      </c>
      <c r="N52" s="567" t="s">
        <v>54</v>
      </c>
      <c r="O52" s="518"/>
    </row>
    <row r="53" spans="2:15" s="42" customFormat="1" ht="4.5" hidden="1" customHeight="1" x14ac:dyDescent="0.2">
      <c r="B53" s="1164"/>
      <c r="C53" s="1143"/>
      <c r="D53" s="182"/>
      <c r="E53" s="419"/>
      <c r="F53" s="419"/>
      <c r="G53" s="419"/>
      <c r="H53" s="419"/>
      <c r="I53" s="422"/>
      <c r="J53" s="1116"/>
      <c r="K53" s="1175"/>
      <c r="L53" s="1175"/>
      <c r="M53" s="1212"/>
      <c r="N53" s="1212"/>
      <c r="O53" s="518"/>
    </row>
    <row r="54" spans="2:15" s="42" customFormat="1" ht="4.5" hidden="1" customHeight="1" x14ac:dyDescent="0.2">
      <c r="B54" s="1166"/>
      <c r="C54" s="1162"/>
      <c r="D54" s="182"/>
      <c r="E54" s="419"/>
      <c r="F54" s="419"/>
      <c r="G54" s="419"/>
      <c r="H54" s="419"/>
      <c r="I54" s="724"/>
      <c r="J54" s="1184"/>
      <c r="K54" s="1176"/>
      <c r="L54" s="1176"/>
      <c r="M54" s="1213"/>
      <c r="N54" s="1213"/>
      <c r="O54" s="518"/>
    </row>
    <row r="55" spans="2:15" s="42" customFormat="1" ht="4.5" hidden="1" customHeight="1" x14ac:dyDescent="0.2">
      <c r="B55" s="1165"/>
      <c r="C55" s="1144"/>
      <c r="D55" s="182"/>
      <c r="E55" s="419"/>
      <c r="F55" s="419"/>
      <c r="G55" s="419"/>
      <c r="H55" s="419"/>
      <c r="I55" s="423"/>
      <c r="J55" s="1117"/>
      <c r="K55" s="1177"/>
      <c r="L55" s="1177"/>
      <c r="M55" s="1214"/>
      <c r="N55" s="1214"/>
      <c r="O55" s="518"/>
    </row>
    <row r="56" spans="2:15" ht="53.25" customHeight="1" x14ac:dyDescent="0.2">
      <c r="B56" s="215" t="s">
        <v>742</v>
      </c>
      <c r="C56" s="1185" t="s">
        <v>743</v>
      </c>
      <c r="D56" s="1185"/>
      <c r="E56" s="721">
        <f>SUM(E57:E69)</f>
        <v>3505.7</v>
      </c>
      <c r="F56" s="721">
        <f>SUM(F57:F69)</f>
        <v>3520.7</v>
      </c>
      <c r="G56" s="721">
        <f>SUM(G57:G69)</f>
        <v>4310</v>
      </c>
      <c r="H56" s="721">
        <f>SUM(H57:H69)</f>
        <v>5239.5</v>
      </c>
      <c r="I56" s="722"/>
      <c r="J56" s="723"/>
      <c r="K56" s="723"/>
      <c r="L56" s="723"/>
      <c r="M56" s="723"/>
      <c r="N56" s="723"/>
      <c r="O56" s="518"/>
    </row>
    <row r="57" spans="2:15" ht="65.25" customHeight="1" x14ac:dyDescent="0.2">
      <c r="B57" s="49" t="s">
        <v>820</v>
      </c>
      <c r="C57" s="254" t="s">
        <v>865</v>
      </c>
      <c r="D57" s="48" t="s">
        <v>5</v>
      </c>
      <c r="E57" s="419">
        <v>2695.7</v>
      </c>
      <c r="F57" s="620">
        <v>2695.7</v>
      </c>
      <c r="G57" s="419">
        <v>3000</v>
      </c>
      <c r="H57" s="419">
        <v>3200</v>
      </c>
      <c r="I57" s="419" t="s">
        <v>1292</v>
      </c>
      <c r="J57" s="443" t="s">
        <v>66</v>
      </c>
      <c r="K57" s="568" t="s">
        <v>171</v>
      </c>
      <c r="L57" s="631" t="s">
        <v>171</v>
      </c>
      <c r="M57" s="568" t="s">
        <v>171</v>
      </c>
      <c r="N57" s="568" t="s">
        <v>171</v>
      </c>
      <c r="O57" s="518"/>
    </row>
    <row r="58" spans="2:15" ht="41.25" customHeight="1" x14ac:dyDescent="0.2">
      <c r="B58" s="49" t="s">
        <v>821</v>
      </c>
      <c r="C58" s="217" t="s">
        <v>816</v>
      </c>
      <c r="D58" s="17" t="s">
        <v>1</v>
      </c>
      <c r="E58" s="334">
        <v>230</v>
      </c>
      <c r="F58" s="702">
        <v>230</v>
      </c>
      <c r="G58" s="419">
        <v>230</v>
      </c>
      <c r="H58" s="419">
        <v>230</v>
      </c>
      <c r="I58" s="419" t="s">
        <v>1285</v>
      </c>
      <c r="J58" s="437" t="s">
        <v>109</v>
      </c>
      <c r="K58" s="456" t="s">
        <v>172</v>
      </c>
      <c r="L58" s="636" t="s">
        <v>172</v>
      </c>
      <c r="M58" s="456" t="s">
        <v>172</v>
      </c>
      <c r="N58" s="456" t="s">
        <v>172</v>
      </c>
      <c r="O58" s="518"/>
    </row>
    <row r="59" spans="2:15" s="20" customFormat="1" ht="21" customHeight="1" x14ac:dyDescent="0.2">
      <c r="B59" s="1196" t="s">
        <v>822</v>
      </c>
      <c r="C59" s="1099" t="s">
        <v>867</v>
      </c>
      <c r="D59" s="71" t="s">
        <v>1</v>
      </c>
      <c r="E59" s="478">
        <v>150</v>
      </c>
      <c r="F59" s="744">
        <f>150+42.3</f>
        <v>192.3</v>
      </c>
      <c r="G59" s="478">
        <v>85</v>
      </c>
      <c r="H59" s="478">
        <v>89.5</v>
      </c>
      <c r="I59" s="479" t="s">
        <v>1291</v>
      </c>
      <c r="J59" s="1116" t="s">
        <v>1061</v>
      </c>
      <c r="K59" s="1191" t="s">
        <v>63</v>
      </c>
      <c r="L59" s="1178" t="s">
        <v>63</v>
      </c>
      <c r="M59" s="1191" t="s">
        <v>63</v>
      </c>
      <c r="N59" s="1191" t="s">
        <v>63</v>
      </c>
      <c r="O59" s="518"/>
    </row>
    <row r="60" spans="2:15" s="20" customFormat="1" ht="21" customHeight="1" x14ac:dyDescent="0.2">
      <c r="B60" s="1197"/>
      <c r="C60" s="1101"/>
      <c r="D60" s="77" t="s">
        <v>5</v>
      </c>
      <c r="E60" s="478">
        <v>0</v>
      </c>
      <c r="F60" s="744">
        <v>0</v>
      </c>
      <c r="G60" s="478">
        <v>0</v>
      </c>
      <c r="H60" s="478">
        <v>0</v>
      </c>
      <c r="I60" s="731" t="s">
        <v>1293</v>
      </c>
      <c r="J60" s="1184"/>
      <c r="K60" s="1192"/>
      <c r="L60" s="1179"/>
      <c r="M60" s="1192"/>
      <c r="N60" s="1192"/>
      <c r="O60" s="518"/>
    </row>
    <row r="61" spans="2:15" s="20" customFormat="1" ht="21" customHeight="1" x14ac:dyDescent="0.2">
      <c r="B61" s="1198"/>
      <c r="C61" s="1100"/>
      <c r="D61" s="71" t="s">
        <v>2</v>
      </c>
      <c r="E61" s="478">
        <v>0</v>
      </c>
      <c r="F61" s="744">
        <v>0</v>
      </c>
      <c r="G61" s="478">
        <v>0</v>
      </c>
      <c r="H61" s="478">
        <v>0</v>
      </c>
      <c r="I61" s="480"/>
      <c r="J61" s="1117"/>
      <c r="K61" s="1193"/>
      <c r="L61" s="1180"/>
      <c r="M61" s="1193"/>
      <c r="N61" s="1193"/>
      <c r="O61" s="518"/>
    </row>
    <row r="62" spans="2:15" s="20" customFormat="1" ht="32.25" customHeight="1" x14ac:dyDescent="0.2">
      <c r="B62" s="1194" t="s">
        <v>823</v>
      </c>
      <c r="C62" s="1099" t="s">
        <v>1066</v>
      </c>
      <c r="D62" s="64" t="s">
        <v>1</v>
      </c>
      <c r="E62" s="478">
        <v>0</v>
      </c>
      <c r="F62" s="744">
        <v>0</v>
      </c>
      <c r="G62" s="478">
        <v>50</v>
      </c>
      <c r="H62" s="478">
        <v>90</v>
      </c>
      <c r="I62" s="479" t="s">
        <v>1291</v>
      </c>
      <c r="J62" s="1116" t="s">
        <v>1062</v>
      </c>
      <c r="K62" s="1199"/>
      <c r="L62" s="1181"/>
      <c r="M62" s="1199"/>
      <c r="N62" s="1210" t="s">
        <v>1004</v>
      </c>
      <c r="O62" s="518"/>
    </row>
    <row r="63" spans="2:15" s="20" customFormat="1" ht="31.5" customHeight="1" x14ac:dyDescent="0.2">
      <c r="B63" s="1195"/>
      <c r="C63" s="1100"/>
      <c r="D63" s="64" t="s">
        <v>2</v>
      </c>
      <c r="E63" s="478">
        <v>0</v>
      </c>
      <c r="F63" s="744">
        <v>0</v>
      </c>
      <c r="G63" s="478">
        <v>280</v>
      </c>
      <c r="H63" s="478">
        <v>570</v>
      </c>
      <c r="I63" s="731" t="s">
        <v>1293</v>
      </c>
      <c r="J63" s="1117"/>
      <c r="K63" s="1200"/>
      <c r="L63" s="1182"/>
      <c r="M63" s="1200"/>
      <c r="N63" s="1211"/>
      <c r="O63" s="518"/>
    </row>
    <row r="64" spans="2:15" s="20" customFormat="1" ht="36.75" customHeight="1" x14ac:dyDescent="0.2">
      <c r="B64" s="1194" t="s">
        <v>888</v>
      </c>
      <c r="C64" s="1099" t="s">
        <v>1067</v>
      </c>
      <c r="D64" s="444" t="s">
        <v>1</v>
      </c>
      <c r="E64" s="478">
        <v>0</v>
      </c>
      <c r="F64" s="744">
        <v>0</v>
      </c>
      <c r="G64" s="478">
        <v>45</v>
      </c>
      <c r="H64" s="478">
        <v>90</v>
      </c>
      <c r="I64" s="479" t="s">
        <v>1294</v>
      </c>
      <c r="J64" s="1116" t="s">
        <v>1358</v>
      </c>
      <c r="K64" s="1199"/>
      <c r="L64" s="1181"/>
      <c r="M64" s="1199"/>
      <c r="N64" s="1210" t="s">
        <v>1004</v>
      </c>
      <c r="O64" s="518"/>
    </row>
    <row r="65" spans="2:17" s="20" customFormat="1" ht="38.25" customHeight="1" x14ac:dyDescent="0.2">
      <c r="B65" s="1195"/>
      <c r="C65" s="1100"/>
      <c r="D65" s="444" t="s">
        <v>2</v>
      </c>
      <c r="E65" s="478">
        <v>0</v>
      </c>
      <c r="F65" s="744">
        <v>0</v>
      </c>
      <c r="G65" s="478">
        <v>300</v>
      </c>
      <c r="H65" s="478">
        <v>600</v>
      </c>
      <c r="I65" s="480"/>
      <c r="J65" s="1117"/>
      <c r="K65" s="1200"/>
      <c r="L65" s="1182"/>
      <c r="M65" s="1200"/>
      <c r="N65" s="1211"/>
      <c r="O65" s="518"/>
    </row>
    <row r="66" spans="2:17" ht="36.75" customHeight="1" x14ac:dyDescent="0.2">
      <c r="B66" s="49" t="s">
        <v>824</v>
      </c>
      <c r="C66" s="71" t="s">
        <v>815</v>
      </c>
      <c r="D66" s="444" t="s">
        <v>1</v>
      </c>
      <c r="E66" s="334">
        <v>70</v>
      </c>
      <c r="F66" s="702">
        <v>85</v>
      </c>
      <c r="G66" s="334">
        <v>70</v>
      </c>
      <c r="H66" s="334">
        <v>70</v>
      </c>
      <c r="I66" s="419" t="s">
        <v>1295</v>
      </c>
      <c r="J66" s="443" t="s">
        <v>13</v>
      </c>
      <c r="K66" s="568">
        <v>5</v>
      </c>
      <c r="L66" s="631">
        <v>5</v>
      </c>
      <c r="M66" s="568">
        <v>5</v>
      </c>
      <c r="N66" s="568">
        <v>5</v>
      </c>
      <c r="O66" s="518"/>
    </row>
    <row r="67" spans="2:17" ht="30.75" customHeight="1" x14ac:dyDescent="0.2">
      <c r="B67" s="49" t="s">
        <v>825</v>
      </c>
      <c r="C67" s="71" t="s">
        <v>814</v>
      </c>
      <c r="D67" s="444" t="s">
        <v>1</v>
      </c>
      <c r="E67" s="334">
        <v>250</v>
      </c>
      <c r="F67" s="702">
        <v>207.7</v>
      </c>
      <c r="G67" s="334">
        <v>200</v>
      </c>
      <c r="H67" s="334">
        <v>200</v>
      </c>
      <c r="I67" s="419" t="s">
        <v>1204</v>
      </c>
      <c r="J67" s="481" t="s">
        <v>14</v>
      </c>
      <c r="K67" s="568">
        <v>100</v>
      </c>
      <c r="L67" s="631">
        <v>100</v>
      </c>
      <c r="M67" s="568">
        <v>100</v>
      </c>
      <c r="N67" s="568">
        <v>100</v>
      </c>
      <c r="O67" s="518"/>
    </row>
    <row r="68" spans="2:17" ht="43.5" customHeight="1" x14ac:dyDescent="0.2">
      <c r="B68" s="63" t="s">
        <v>864</v>
      </c>
      <c r="C68" s="71" t="s">
        <v>869</v>
      </c>
      <c r="D68" s="64" t="s">
        <v>1</v>
      </c>
      <c r="E68" s="334">
        <v>0</v>
      </c>
      <c r="F68" s="702">
        <v>0</v>
      </c>
      <c r="G68" s="334">
        <v>0</v>
      </c>
      <c r="H68" s="334">
        <v>50</v>
      </c>
      <c r="I68" s="419" t="s">
        <v>1285</v>
      </c>
      <c r="J68" s="481" t="s">
        <v>181</v>
      </c>
      <c r="K68" s="567"/>
      <c r="L68" s="630"/>
      <c r="M68" s="594" t="s">
        <v>60</v>
      </c>
      <c r="N68" s="594" t="s">
        <v>180</v>
      </c>
      <c r="O68" s="518"/>
    </row>
    <row r="69" spans="2:17" ht="33.75" customHeight="1" x14ac:dyDescent="0.2">
      <c r="B69" s="49" t="s">
        <v>826</v>
      </c>
      <c r="C69" s="71" t="s">
        <v>868</v>
      </c>
      <c r="D69" s="64" t="s">
        <v>1</v>
      </c>
      <c r="E69" s="334">
        <v>110</v>
      </c>
      <c r="F69" s="702">
        <v>110</v>
      </c>
      <c r="G69" s="334">
        <v>50</v>
      </c>
      <c r="H69" s="334">
        <v>50</v>
      </c>
      <c r="I69" s="419" t="s">
        <v>1280</v>
      </c>
      <c r="J69" s="481" t="s">
        <v>1071</v>
      </c>
      <c r="K69" s="567"/>
      <c r="L69" s="630"/>
      <c r="M69" s="594"/>
      <c r="N69" s="594"/>
      <c r="O69" s="518"/>
    </row>
    <row r="70" spans="2:17" ht="42" customHeight="1" x14ac:dyDescent="0.2">
      <c r="B70" s="215" t="s">
        <v>752</v>
      </c>
      <c r="C70" s="1185" t="s">
        <v>753</v>
      </c>
      <c r="D70" s="1185"/>
      <c r="E70" s="721">
        <f t="shared" ref="E70:H70" si="2">SUM(E71:E76)</f>
        <v>876.2</v>
      </c>
      <c r="F70" s="721">
        <f t="shared" ref="F70" si="3">SUM(F71:F76)</f>
        <v>638.5</v>
      </c>
      <c r="G70" s="721">
        <f t="shared" si="2"/>
        <v>970</v>
      </c>
      <c r="H70" s="721">
        <f t="shared" si="2"/>
        <v>970</v>
      </c>
      <c r="I70" s="722"/>
      <c r="J70" s="723"/>
      <c r="K70" s="723"/>
      <c r="L70" s="723"/>
      <c r="M70" s="723"/>
      <c r="N70" s="723"/>
      <c r="O70" s="518"/>
    </row>
    <row r="71" spans="2:17" ht="30.75" customHeight="1" x14ac:dyDescent="0.2">
      <c r="B71" s="49" t="s">
        <v>827</v>
      </c>
      <c r="C71" s="71" t="s">
        <v>751</v>
      </c>
      <c r="D71" s="64" t="s">
        <v>1</v>
      </c>
      <c r="E71" s="419">
        <v>0</v>
      </c>
      <c r="F71" s="620">
        <v>0</v>
      </c>
      <c r="G71" s="419">
        <v>70</v>
      </c>
      <c r="H71" s="419">
        <v>70</v>
      </c>
      <c r="I71" s="419" t="s">
        <v>1204</v>
      </c>
      <c r="J71" s="444" t="s">
        <v>68</v>
      </c>
      <c r="K71" s="568"/>
      <c r="L71" s="631"/>
      <c r="M71" s="568">
        <v>1</v>
      </c>
      <c r="N71" s="568">
        <v>1</v>
      </c>
      <c r="O71" s="518"/>
    </row>
    <row r="72" spans="2:17" ht="30.75" customHeight="1" x14ac:dyDescent="0.2">
      <c r="B72" s="49" t="s">
        <v>828</v>
      </c>
      <c r="C72" s="71" t="s">
        <v>750</v>
      </c>
      <c r="D72" s="71" t="s">
        <v>1</v>
      </c>
      <c r="E72" s="419">
        <v>50</v>
      </c>
      <c r="F72" s="620">
        <v>85</v>
      </c>
      <c r="G72" s="419">
        <v>50</v>
      </c>
      <c r="H72" s="419">
        <v>50</v>
      </c>
      <c r="I72" s="419" t="s">
        <v>1204</v>
      </c>
      <c r="J72" s="447" t="s">
        <v>15</v>
      </c>
      <c r="K72" s="568">
        <v>3</v>
      </c>
      <c r="L72" s="631">
        <v>3</v>
      </c>
      <c r="M72" s="568">
        <v>3</v>
      </c>
      <c r="N72" s="568">
        <v>3</v>
      </c>
      <c r="O72" s="518"/>
      <c r="Q72" s="517"/>
    </row>
    <row r="73" spans="2:17" ht="19.5" customHeight="1" x14ac:dyDescent="0.2">
      <c r="B73" s="1019" t="s">
        <v>829</v>
      </c>
      <c r="C73" s="1099" t="s">
        <v>920</v>
      </c>
      <c r="D73" s="71" t="s">
        <v>1</v>
      </c>
      <c r="E73" s="334">
        <v>50</v>
      </c>
      <c r="F73" s="702">
        <v>50</v>
      </c>
      <c r="G73" s="334">
        <v>150</v>
      </c>
      <c r="H73" s="334">
        <v>150</v>
      </c>
      <c r="I73" s="422" t="s">
        <v>1296</v>
      </c>
      <c r="J73" s="1121" t="s">
        <v>112</v>
      </c>
      <c r="K73" s="1173" t="s">
        <v>185</v>
      </c>
      <c r="L73" s="1004" t="s">
        <v>185</v>
      </c>
      <c r="M73" s="1173" t="s">
        <v>185</v>
      </c>
      <c r="N73" s="1173" t="s">
        <v>185</v>
      </c>
      <c r="O73" s="518"/>
    </row>
    <row r="74" spans="2:17" ht="19.5" customHeight="1" x14ac:dyDescent="0.2">
      <c r="B74" s="1020"/>
      <c r="C74" s="1100"/>
      <c r="D74" s="71" t="s">
        <v>5</v>
      </c>
      <c r="E74" s="334">
        <v>150</v>
      </c>
      <c r="F74" s="702">
        <v>150</v>
      </c>
      <c r="G74" s="334">
        <v>150</v>
      </c>
      <c r="H74" s="334">
        <v>150</v>
      </c>
      <c r="I74" s="423"/>
      <c r="J74" s="1122"/>
      <c r="K74" s="1174"/>
      <c r="L74" s="1006"/>
      <c r="M74" s="1174"/>
      <c r="N74" s="1174"/>
      <c r="O74" s="518"/>
    </row>
    <row r="75" spans="2:17" ht="36" customHeight="1" x14ac:dyDescent="0.2">
      <c r="B75" s="49" t="s">
        <v>830</v>
      </c>
      <c r="C75" s="269" t="s">
        <v>866</v>
      </c>
      <c r="D75" s="12" t="s">
        <v>1</v>
      </c>
      <c r="E75" s="419">
        <v>124</v>
      </c>
      <c r="F75" s="620">
        <v>124</v>
      </c>
      <c r="G75" s="419">
        <v>50</v>
      </c>
      <c r="H75" s="419">
        <v>50</v>
      </c>
      <c r="I75" s="419" t="s">
        <v>1280</v>
      </c>
      <c r="J75" s="454" t="s">
        <v>255</v>
      </c>
      <c r="K75" s="568">
        <v>2</v>
      </c>
      <c r="L75" s="631">
        <v>2</v>
      </c>
      <c r="M75" s="568">
        <v>1</v>
      </c>
      <c r="N75" s="568">
        <v>1</v>
      </c>
      <c r="O75" s="518"/>
    </row>
    <row r="76" spans="2:17" ht="41.25" customHeight="1" x14ac:dyDescent="0.2">
      <c r="B76" s="49" t="s">
        <v>871</v>
      </c>
      <c r="C76" s="71" t="s">
        <v>870</v>
      </c>
      <c r="D76" s="64" t="s">
        <v>1</v>
      </c>
      <c r="E76" s="334">
        <v>502.2</v>
      </c>
      <c r="F76" s="702">
        <v>229.5</v>
      </c>
      <c r="G76" s="334">
        <v>500</v>
      </c>
      <c r="H76" s="334">
        <v>500</v>
      </c>
      <c r="I76" s="419"/>
      <c r="J76" s="447" t="s">
        <v>207</v>
      </c>
      <c r="K76" s="568">
        <v>3</v>
      </c>
      <c r="L76" s="631">
        <v>3</v>
      </c>
      <c r="M76" s="568">
        <v>4</v>
      </c>
      <c r="N76" s="568">
        <v>4</v>
      </c>
      <c r="O76" s="518"/>
      <c r="P76" s="517"/>
    </row>
    <row r="77" spans="2:17" ht="21.75" customHeight="1" x14ac:dyDescent="0.2">
      <c r="B77" s="989" t="s">
        <v>1023</v>
      </c>
      <c r="C77" s="989"/>
      <c r="D77" s="990"/>
      <c r="E77" s="732">
        <f>+E70+E56+E49+E10+E5</f>
        <v>7055.2999999999993</v>
      </c>
      <c r="F77" s="732">
        <f>+F70+F56+F49+F10+F5</f>
        <v>6867.6</v>
      </c>
      <c r="G77" s="732">
        <f>+G70+G56+G49+G10+G5</f>
        <v>7433</v>
      </c>
      <c r="H77" s="732">
        <f>+H70+H56+H49+H10+H5</f>
        <v>8615.5</v>
      </c>
      <c r="I77" s="600"/>
      <c r="J77" s="733"/>
      <c r="K77" s="734"/>
      <c r="L77" s="734"/>
      <c r="M77" s="693"/>
      <c r="N77" s="693"/>
    </row>
    <row r="78" spans="2:17" ht="17.25" customHeight="1" x14ac:dyDescent="0.2">
      <c r="B78" s="1188"/>
      <c r="C78" s="1189"/>
      <c r="D78" s="1190"/>
      <c r="E78" s="419"/>
      <c r="F78" s="419"/>
      <c r="G78" s="419"/>
      <c r="H78" s="419"/>
      <c r="I78" s="600"/>
      <c r="J78" s="733"/>
      <c r="K78" s="734"/>
      <c r="L78" s="734"/>
      <c r="M78" s="693"/>
      <c r="N78" s="693"/>
    </row>
    <row r="79" spans="2:17" ht="30" customHeight="1" x14ac:dyDescent="0.2">
      <c r="B79" s="230"/>
      <c r="C79" s="256" t="s">
        <v>833</v>
      </c>
      <c r="D79" s="241"/>
      <c r="E79" s="603">
        <f t="shared" ref="E79:H79" si="4">SUM(E81:E86)</f>
        <v>6801.2999999999993</v>
      </c>
      <c r="F79" s="603">
        <f t="shared" si="4"/>
        <v>6613.5999999999995</v>
      </c>
      <c r="G79" s="603">
        <f t="shared" si="4"/>
        <v>7333</v>
      </c>
      <c r="H79" s="603">
        <f t="shared" si="4"/>
        <v>8415.5</v>
      </c>
      <c r="I79" s="600"/>
      <c r="J79" s="604"/>
      <c r="K79" s="604"/>
      <c r="L79" s="604"/>
      <c r="M79" s="604"/>
      <c r="N79" s="735"/>
    </row>
    <row r="80" spans="2:17" ht="17.25" customHeight="1" x14ac:dyDescent="0.2">
      <c r="B80" s="218"/>
      <c r="C80" s="236" t="s">
        <v>834</v>
      </c>
      <c r="D80" s="218"/>
      <c r="E80" s="605"/>
      <c r="F80" s="627"/>
      <c r="G80" s="605"/>
      <c r="H80" s="605"/>
      <c r="I80" s="600"/>
      <c r="J80" s="606"/>
      <c r="K80" s="604"/>
      <c r="L80" s="604"/>
      <c r="M80" s="604"/>
      <c r="N80" s="735"/>
    </row>
    <row r="81" spans="2:14" ht="31.5" customHeight="1" x14ac:dyDescent="0.2">
      <c r="B81" s="218"/>
      <c r="C81" s="236" t="s">
        <v>835</v>
      </c>
      <c r="D81" s="292" t="s">
        <v>1</v>
      </c>
      <c r="E81" s="607">
        <f t="shared" ref="E81:H81" si="5">+E76+E73+E72+E71+E69+E68+E67+E66+E62+E59+E58+E53+E52+E51+E50+E48+E47+E46+E44+E41+E38+E35+E29+E28+E27+E26+E33+E31+E25+E24+E23+E22+E20+E17+E16+E15+E11+E9+E8+E7+E6+E75+E64</f>
        <v>3584.7</v>
      </c>
      <c r="F81" s="628">
        <f t="shared" ref="F81" si="6">+F76+F73+F72+F71+F69+F68+F67+F66+F62+F59+F58+F53+F52+F51+F50+F48+F47+F46+F44+F41+F38+F35+F29+F28+F27+F26+F33+F31+F25+F24+F23+F22+F20+F17+F16+F15+F11+F9+F8+F7+F6+F75+F64</f>
        <v>3397</v>
      </c>
      <c r="G81" s="607">
        <f t="shared" si="5"/>
        <v>3203</v>
      </c>
      <c r="H81" s="607">
        <f t="shared" si="5"/>
        <v>3295.5</v>
      </c>
      <c r="I81" s="600"/>
      <c r="J81" s="1167"/>
      <c r="K81" s="1167"/>
      <c r="L81" s="1167"/>
      <c r="M81" s="1167"/>
      <c r="N81" s="736"/>
    </row>
    <row r="82" spans="2:14" ht="16.5" customHeight="1" x14ac:dyDescent="0.2">
      <c r="B82" s="218"/>
      <c r="C82" s="236" t="s">
        <v>836</v>
      </c>
      <c r="D82" s="292" t="s">
        <v>5</v>
      </c>
      <c r="E82" s="607">
        <f t="shared" ref="E82:H82" si="7">+E74+E60+E57</f>
        <v>2845.7</v>
      </c>
      <c r="F82" s="628">
        <f t="shared" ref="F82" si="8">+F74+F60+F57</f>
        <v>2845.7</v>
      </c>
      <c r="G82" s="607">
        <f t="shared" si="7"/>
        <v>3150</v>
      </c>
      <c r="H82" s="607">
        <f t="shared" si="7"/>
        <v>3350</v>
      </c>
      <c r="I82" s="600"/>
      <c r="J82" s="606"/>
      <c r="K82" s="604"/>
      <c r="L82" s="604"/>
      <c r="M82" s="604"/>
      <c r="N82" s="735"/>
    </row>
    <row r="83" spans="2:14" ht="15" customHeight="1" x14ac:dyDescent="0.2">
      <c r="B83" s="218"/>
      <c r="C83" s="236" t="s">
        <v>837</v>
      </c>
      <c r="D83" s="292" t="s">
        <v>6</v>
      </c>
      <c r="E83" s="607"/>
      <c r="F83" s="628"/>
      <c r="G83" s="607"/>
      <c r="H83" s="607"/>
      <c r="I83" s="600"/>
      <c r="J83" s="606"/>
      <c r="K83" s="604"/>
      <c r="L83" s="604"/>
      <c r="M83" s="604"/>
      <c r="N83" s="735"/>
    </row>
    <row r="84" spans="2:14" ht="22.5" customHeight="1" x14ac:dyDescent="0.2">
      <c r="B84" s="218"/>
      <c r="C84" s="236" t="s">
        <v>838</v>
      </c>
      <c r="D84" s="292" t="s">
        <v>2</v>
      </c>
      <c r="E84" s="607">
        <f>+E63+E61+E55+E42+E39+E36+E32+E18+E13+E65</f>
        <v>232.2</v>
      </c>
      <c r="F84" s="628">
        <f>+F63+F61+F55+F42+F39+F36+F32+F18+F13+F65</f>
        <v>232.2</v>
      </c>
      <c r="G84" s="607">
        <f>+G63+G61+G55+G42+G39+G36+G32+G18+G13+G65</f>
        <v>980</v>
      </c>
      <c r="H84" s="607">
        <f>+H63+H61+H55+H42+H39+H36+H32+H18+H13+H65</f>
        <v>1770</v>
      </c>
      <c r="I84" s="600"/>
      <c r="J84" s="606"/>
      <c r="K84" s="604"/>
      <c r="L84" s="604"/>
      <c r="M84" s="604"/>
      <c r="N84" s="735"/>
    </row>
    <row r="85" spans="2:14" ht="22.5" customHeight="1" x14ac:dyDescent="0.2">
      <c r="B85" s="218"/>
      <c r="C85" s="236" t="s">
        <v>839</v>
      </c>
      <c r="D85" s="292" t="s">
        <v>4</v>
      </c>
      <c r="E85" s="607">
        <f t="shared" ref="E85:H85" si="9">+E54+E45+E21+E12</f>
        <v>138.69999999999999</v>
      </c>
      <c r="F85" s="628">
        <f t="shared" ref="F85" si="10">+F54+F45+F21+F12</f>
        <v>138.69999999999999</v>
      </c>
      <c r="G85" s="607">
        <f t="shared" si="9"/>
        <v>0</v>
      </c>
      <c r="H85" s="607">
        <f t="shared" si="9"/>
        <v>0</v>
      </c>
      <c r="I85" s="600"/>
      <c r="J85" s="606"/>
      <c r="K85" s="604"/>
      <c r="L85" s="604"/>
      <c r="M85" s="604"/>
      <c r="N85" s="735"/>
    </row>
    <row r="86" spans="2:14" ht="22.5" customHeight="1" x14ac:dyDescent="0.2">
      <c r="B86" s="221"/>
      <c r="C86" s="237" t="s">
        <v>840</v>
      </c>
      <c r="D86" s="293" t="s">
        <v>844</v>
      </c>
      <c r="E86" s="607"/>
      <c r="F86" s="628"/>
      <c r="G86" s="607"/>
      <c r="H86" s="605"/>
      <c r="I86" s="600"/>
      <c r="J86" s="606"/>
      <c r="K86" s="604"/>
      <c r="L86" s="604"/>
      <c r="M86" s="604"/>
      <c r="N86" s="735"/>
    </row>
    <row r="87" spans="2:14" ht="48" customHeight="1" x14ac:dyDescent="0.2">
      <c r="B87" s="222"/>
      <c r="C87" s="222" t="s">
        <v>841</v>
      </c>
      <c r="D87" s="231" t="s">
        <v>845</v>
      </c>
      <c r="E87" s="603">
        <f>+E30+E19+E14+E37+E40+E43</f>
        <v>254</v>
      </c>
      <c r="F87" s="603">
        <f>+F30+F19+F14+F37+F40+F43</f>
        <v>254</v>
      </c>
      <c r="G87" s="603">
        <f>+G30+G19+G14+G37+G40+G43</f>
        <v>100</v>
      </c>
      <c r="H87" s="603">
        <f>+H30+H19+H14+H37+H40+H43</f>
        <v>200</v>
      </c>
      <c r="I87" s="600"/>
      <c r="J87" s="606"/>
      <c r="K87" s="604"/>
      <c r="L87" s="604"/>
      <c r="M87" s="604"/>
      <c r="N87" s="735"/>
    </row>
    <row r="88" spans="2:14" ht="34.5" customHeight="1" x14ac:dyDescent="0.2">
      <c r="B88" s="224"/>
      <c r="C88" s="224" t="s">
        <v>843</v>
      </c>
      <c r="D88" s="242"/>
      <c r="E88" s="608">
        <f t="shared" ref="E88:H88" si="11">+E87+E79</f>
        <v>7055.2999999999993</v>
      </c>
      <c r="F88" s="608">
        <f t="shared" ref="F88" si="12">+F87+F79</f>
        <v>6867.5999999999995</v>
      </c>
      <c r="G88" s="608">
        <f t="shared" si="11"/>
        <v>7433</v>
      </c>
      <c r="H88" s="608">
        <f t="shared" si="11"/>
        <v>8615.5</v>
      </c>
      <c r="I88" s="600"/>
      <c r="J88" s="606"/>
      <c r="K88" s="604"/>
      <c r="L88" s="604"/>
      <c r="M88" s="604"/>
      <c r="N88" s="735"/>
    </row>
    <row r="89" spans="2:14" ht="28.5" customHeight="1" x14ac:dyDescent="0.2">
      <c r="B89" s="218"/>
      <c r="C89" s="80" t="s">
        <v>842</v>
      </c>
      <c r="D89" s="218"/>
      <c r="E89" s="605">
        <f>+E65+E18+E13</f>
        <v>232.2</v>
      </c>
      <c r="F89" s="627">
        <f>+F65+F18+F13</f>
        <v>232.2</v>
      </c>
      <c r="G89" s="605">
        <f>+G65+G18+G13</f>
        <v>700</v>
      </c>
      <c r="H89" s="605">
        <f>+H65+H18+H13</f>
        <v>1200</v>
      </c>
      <c r="I89" s="600"/>
      <c r="J89" s="606"/>
      <c r="K89" s="604"/>
      <c r="L89" s="604"/>
      <c r="M89" s="604"/>
      <c r="N89" s="735"/>
    </row>
    <row r="90" spans="2:14" ht="30" x14ac:dyDescent="0.2">
      <c r="B90" s="80"/>
      <c r="C90" s="238" t="s">
        <v>1147</v>
      </c>
      <c r="D90" s="341"/>
      <c r="E90" s="609"/>
      <c r="F90" s="629"/>
      <c r="G90" s="609"/>
      <c r="H90" s="609"/>
      <c r="I90" s="737"/>
    </row>
    <row r="91" spans="2:14" ht="18" customHeight="1" x14ac:dyDescent="0.2">
      <c r="B91" s="965" t="s">
        <v>1355</v>
      </c>
      <c r="C91" s="965"/>
      <c r="D91" s="965"/>
      <c r="E91" s="965"/>
      <c r="F91" s="965"/>
      <c r="G91" s="965"/>
      <c r="H91" s="965"/>
    </row>
  </sheetData>
  <mergeCells count="125">
    <mergeCell ref="B91:H91"/>
    <mergeCell ref="K30:K32"/>
    <mergeCell ref="J33:J34"/>
    <mergeCell ref="J20:J21"/>
    <mergeCell ref="K20:K21"/>
    <mergeCell ref="M20:M21"/>
    <mergeCell ref="N20:N21"/>
    <mergeCell ref="M41:M43"/>
    <mergeCell ref="N38:N40"/>
    <mergeCell ref="J41:J43"/>
    <mergeCell ref="N64:N65"/>
    <mergeCell ref="K53:K55"/>
    <mergeCell ref="M53:M55"/>
    <mergeCell ref="M47:M48"/>
    <mergeCell ref="N47:N48"/>
    <mergeCell ref="L64:L65"/>
    <mergeCell ref="N59:N61"/>
    <mergeCell ref="N53:N55"/>
    <mergeCell ref="K47:K48"/>
    <mergeCell ref="N62:N63"/>
    <mergeCell ref="K64:K65"/>
    <mergeCell ref="C44:C45"/>
    <mergeCell ref="N73:N74"/>
    <mergeCell ref="L73:L74"/>
    <mergeCell ref="J17:J19"/>
    <mergeCell ref="K17:K19"/>
    <mergeCell ref="M17:M19"/>
    <mergeCell ref="N17:N19"/>
    <mergeCell ref="K41:K43"/>
    <mergeCell ref="N41:N43"/>
    <mergeCell ref="K33:K34"/>
    <mergeCell ref="N33:N34"/>
    <mergeCell ref="K38:K40"/>
    <mergeCell ref="M38:M40"/>
    <mergeCell ref="L11:L14"/>
    <mergeCell ref="L17:L19"/>
    <mergeCell ref="L20:L21"/>
    <mergeCell ref="L30:L32"/>
    <mergeCell ref="B1:N1"/>
    <mergeCell ref="C35:C37"/>
    <mergeCell ref="N11:N14"/>
    <mergeCell ref="K11:K14"/>
    <mergeCell ref="K35:K37"/>
    <mergeCell ref="N35:N37"/>
    <mergeCell ref="J2:N2"/>
    <mergeCell ref="E3:E4"/>
    <mergeCell ref="M11:M14"/>
    <mergeCell ref="M35:M37"/>
    <mergeCell ref="J35:J37"/>
    <mergeCell ref="J3:N3"/>
    <mergeCell ref="B3:B4"/>
    <mergeCell ref="C11:C14"/>
    <mergeCell ref="B30:B32"/>
    <mergeCell ref="B35:B37"/>
    <mergeCell ref="B33:B34"/>
    <mergeCell ref="C20:C21"/>
    <mergeCell ref="C3:D4"/>
    <mergeCell ref="C5:D5"/>
    <mergeCell ref="C10:D10"/>
    <mergeCell ref="M30:M32"/>
    <mergeCell ref="N30:N32"/>
    <mergeCell ref="M33:M34"/>
    <mergeCell ref="B78:D78"/>
    <mergeCell ref="K73:K74"/>
    <mergeCell ref="M73:M74"/>
    <mergeCell ref="K59:K61"/>
    <mergeCell ref="C70:D70"/>
    <mergeCell ref="B62:B63"/>
    <mergeCell ref="B59:B61"/>
    <mergeCell ref="B64:B65"/>
    <mergeCell ref="C64:C65"/>
    <mergeCell ref="B73:B74"/>
    <mergeCell ref="C62:C63"/>
    <mergeCell ref="M59:M61"/>
    <mergeCell ref="C59:C61"/>
    <mergeCell ref="J59:J61"/>
    <mergeCell ref="J73:J74"/>
    <mergeCell ref="K62:K63"/>
    <mergeCell ref="M62:M63"/>
    <mergeCell ref="M64:M65"/>
    <mergeCell ref="B77:D77"/>
    <mergeCell ref="C73:C74"/>
    <mergeCell ref="I3:I4"/>
    <mergeCell ref="I11:I14"/>
    <mergeCell ref="F3:F4"/>
    <mergeCell ref="B53:B55"/>
    <mergeCell ref="J53:J55"/>
    <mergeCell ref="C53:C55"/>
    <mergeCell ref="C56:D56"/>
    <mergeCell ref="C49:D49"/>
    <mergeCell ref="N44:N45"/>
    <mergeCell ref="M44:M45"/>
    <mergeCell ref="K44:K45"/>
    <mergeCell ref="G3:G4"/>
    <mergeCell ref="H3:H4"/>
    <mergeCell ref="B11:B14"/>
    <mergeCell ref="C33:C34"/>
    <mergeCell ref="C38:C40"/>
    <mergeCell ref="J47:J48"/>
    <mergeCell ref="J11:J14"/>
    <mergeCell ref="J30:J32"/>
    <mergeCell ref="B17:B19"/>
    <mergeCell ref="C17:C19"/>
    <mergeCell ref="B20:B21"/>
    <mergeCell ref="C30:C32"/>
    <mergeCell ref="C47:C48"/>
    <mergeCell ref="C41:C43"/>
    <mergeCell ref="J38:J40"/>
    <mergeCell ref="B47:B48"/>
    <mergeCell ref="B44:B45"/>
    <mergeCell ref="B38:B40"/>
    <mergeCell ref="B41:B43"/>
    <mergeCell ref="J81:M81"/>
    <mergeCell ref="L33:L34"/>
    <mergeCell ref="L35:L37"/>
    <mergeCell ref="L38:L40"/>
    <mergeCell ref="L41:L43"/>
    <mergeCell ref="L44:L45"/>
    <mergeCell ref="L47:L48"/>
    <mergeCell ref="L53:L55"/>
    <mergeCell ref="L59:L61"/>
    <mergeCell ref="L62:L63"/>
    <mergeCell ref="J44:J45"/>
    <mergeCell ref="J62:J63"/>
    <mergeCell ref="J64:J65"/>
  </mergeCells>
  <phoneticPr fontId="12" type="noConversion"/>
  <pageMargins left="0.19685039370078741" right="0.19685039370078741" top="0.51181102362204722" bottom="0.19685039370078741" header="0" footer="0"/>
  <pageSetup paperSize="9" scale="6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B1:N53"/>
  <sheetViews>
    <sheetView zoomScale="85" zoomScaleNormal="85" workbookViewId="0">
      <pane ySplit="4" topLeftCell="A5" activePane="bottomLeft" state="frozen"/>
      <selection activeCell="F27" sqref="F27"/>
      <selection pane="bottomLeft" activeCell="H18" sqref="H18"/>
    </sheetView>
  </sheetViews>
  <sheetFormatPr defaultColWidth="9.140625" defaultRowHeight="12.75" x14ac:dyDescent="0.2"/>
  <cols>
    <col min="1" max="1" width="3.140625" style="27" customWidth="1"/>
    <col min="2" max="2" width="17.140625" style="205" customWidth="1"/>
    <col min="3" max="3" width="58.140625" style="143" customWidth="1"/>
    <col min="4" max="4" width="7" style="143" customWidth="1"/>
    <col min="5" max="5" width="12.28515625" style="143" customWidth="1"/>
    <col min="6" max="6" width="14.28515625" style="143" customWidth="1"/>
    <col min="7" max="8" width="12.28515625" style="143" customWidth="1"/>
    <col min="9" max="9" width="12.28515625" style="760" customWidth="1"/>
    <col min="10" max="10" width="29.28515625" style="123" customWidth="1"/>
    <col min="11" max="11" width="5.7109375" style="142" customWidth="1"/>
    <col min="12" max="12" width="9.28515625" style="142" customWidth="1"/>
    <col min="13" max="13" width="6.7109375" style="142" customWidth="1"/>
    <col min="14" max="14" width="7" style="142" customWidth="1"/>
    <col min="15" max="16384" width="9.140625" style="27"/>
  </cols>
  <sheetData>
    <row r="1" spans="2:14" ht="27" customHeight="1" x14ac:dyDescent="0.25">
      <c r="B1" s="1233" t="s">
        <v>1369</v>
      </c>
      <c r="C1" s="1233"/>
      <c r="D1" s="1233"/>
      <c r="E1" s="1233"/>
      <c r="F1" s="1233"/>
      <c r="G1" s="1233"/>
      <c r="H1" s="1233"/>
      <c r="I1" s="1233"/>
      <c r="J1" s="1233"/>
    </row>
    <row r="2" spans="2:14" ht="15" customHeight="1" x14ac:dyDescent="0.2">
      <c r="B2" s="206"/>
      <c r="C2" s="144"/>
      <c r="D2" s="145"/>
      <c r="E2" s="145"/>
      <c r="F2" s="145"/>
      <c r="G2" s="145"/>
      <c r="H2" s="145"/>
      <c r="I2" s="750"/>
      <c r="J2" s="1154"/>
      <c r="K2" s="1154"/>
      <c r="L2" s="1154"/>
      <c r="M2" s="1154"/>
      <c r="N2" s="1154"/>
    </row>
    <row r="3" spans="2:14" ht="15" customHeight="1" x14ac:dyDescent="0.2">
      <c r="B3" s="1086" t="s">
        <v>312</v>
      </c>
      <c r="C3" s="1088" t="s">
        <v>450</v>
      </c>
      <c r="D3" s="1207"/>
      <c r="E3" s="961" t="s">
        <v>1356</v>
      </c>
      <c r="F3" s="1093" t="s">
        <v>1306</v>
      </c>
      <c r="G3" s="961" t="s">
        <v>313</v>
      </c>
      <c r="H3" s="961" t="s">
        <v>314</v>
      </c>
      <c r="I3" s="961" t="s">
        <v>1148</v>
      </c>
      <c r="J3" s="1090" t="s">
        <v>42</v>
      </c>
      <c r="K3" s="1091"/>
      <c r="L3" s="1091"/>
      <c r="M3" s="1091"/>
      <c r="N3" s="1092"/>
    </row>
    <row r="4" spans="2:14" ht="68.25" customHeight="1" x14ac:dyDescent="0.2">
      <c r="B4" s="1087"/>
      <c r="C4" s="1089"/>
      <c r="D4" s="1208"/>
      <c r="E4" s="961"/>
      <c r="F4" s="1093"/>
      <c r="G4" s="961"/>
      <c r="H4" s="961"/>
      <c r="I4" s="961"/>
      <c r="J4" s="530" t="s">
        <v>43</v>
      </c>
      <c r="K4" s="200" t="s">
        <v>917</v>
      </c>
      <c r="L4" s="504" t="s">
        <v>1346</v>
      </c>
      <c r="M4" s="200" t="s">
        <v>918</v>
      </c>
      <c r="N4" s="200" t="s">
        <v>919</v>
      </c>
    </row>
    <row r="5" spans="2:14" ht="33.75" customHeight="1" x14ac:dyDescent="0.2">
      <c r="B5" s="180" t="s">
        <v>701</v>
      </c>
      <c r="C5" s="1234" t="s">
        <v>18</v>
      </c>
      <c r="D5" s="1235"/>
      <c r="E5" s="204">
        <f t="shared" ref="E5:I5" si="0">SUM(E6:E13)</f>
        <v>508.5</v>
      </c>
      <c r="F5" s="204">
        <f t="shared" si="0"/>
        <v>508.5</v>
      </c>
      <c r="G5" s="204">
        <f t="shared" si="0"/>
        <v>545.1</v>
      </c>
      <c r="H5" s="204">
        <f t="shared" si="0"/>
        <v>505.6</v>
      </c>
      <c r="I5" s="751">
        <f t="shared" si="0"/>
        <v>0</v>
      </c>
      <c r="J5" s="312"/>
      <c r="K5" s="313"/>
      <c r="L5" s="313"/>
      <c r="M5" s="313"/>
      <c r="N5" s="313"/>
    </row>
    <row r="6" spans="2:14" ht="23.25" customHeight="1" x14ac:dyDescent="0.2">
      <c r="B6" s="1229" t="s">
        <v>706</v>
      </c>
      <c r="C6" s="1229" t="s">
        <v>848</v>
      </c>
      <c r="D6" s="130" t="s">
        <v>1</v>
      </c>
      <c r="E6" s="102">
        <v>101</v>
      </c>
      <c r="F6" s="540">
        <v>101</v>
      </c>
      <c r="G6" s="102">
        <v>110</v>
      </c>
      <c r="H6" s="102">
        <v>120</v>
      </c>
      <c r="I6" s="752" t="s">
        <v>1288</v>
      </c>
      <c r="J6" s="1002" t="s">
        <v>80</v>
      </c>
      <c r="K6" s="912">
        <v>5</v>
      </c>
      <c r="L6" s="985">
        <v>5</v>
      </c>
      <c r="M6" s="912">
        <v>5</v>
      </c>
      <c r="N6" s="912">
        <v>5</v>
      </c>
    </row>
    <row r="7" spans="2:14" ht="24" customHeight="1" x14ac:dyDescent="0.2">
      <c r="B7" s="1230"/>
      <c r="C7" s="1230"/>
      <c r="D7" s="130" t="s">
        <v>5</v>
      </c>
      <c r="E7" s="102">
        <v>14.1</v>
      </c>
      <c r="F7" s="540">
        <v>14.1</v>
      </c>
      <c r="G7" s="102">
        <v>14.1</v>
      </c>
      <c r="H7" s="102">
        <v>14.1</v>
      </c>
      <c r="I7" s="753"/>
      <c r="J7" s="1003"/>
      <c r="K7" s="914"/>
      <c r="L7" s="986"/>
      <c r="M7" s="914"/>
      <c r="N7" s="914"/>
    </row>
    <row r="8" spans="2:14" ht="31.5" customHeight="1" x14ac:dyDescent="0.2">
      <c r="B8" s="101" t="s">
        <v>707</v>
      </c>
      <c r="C8" s="100" t="s">
        <v>849</v>
      </c>
      <c r="D8" s="130" t="s">
        <v>1</v>
      </c>
      <c r="E8" s="102">
        <v>29.5</v>
      </c>
      <c r="F8" s="540">
        <v>29.5</v>
      </c>
      <c r="G8" s="102">
        <v>29.5</v>
      </c>
      <c r="H8" s="102">
        <v>30</v>
      </c>
      <c r="I8" s="754" t="s">
        <v>1279</v>
      </c>
      <c r="J8" s="130" t="s">
        <v>139</v>
      </c>
      <c r="K8" s="128">
        <v>5</v>
      </c>
      <c r="L8" s="547">
        <v>5</v>
      </c>
      <c r="M8" s="128">
        <v>5</v>
      </c>
      <c r="N8" s="128">
        <v>5</v>
      </c>
    </row>
    <row r="9" spans="2:14" ht="53.25" customHeight="1" x14ac:dyDescent="0.2">
      <c r="B9" s="101" t="s">
        <v>708</v>
      </c>
      <c r="C9" s="100" t="s">
        <v>1079</v>
      </c>
      <c r="D9" s="130" t="s">
        <v>1</v>
      </c>
      <c r="E9" s="102">
        <v>100.5</v>
      </c>
      <c r="F9" s="540">
        <v>100.5</v>
      </c>
      <c r="G9" s="102">
        <v>120</v>
      </c>
      <c r="H9" s="102">
        <v>130</v>
      </c>
      <c r="I9" s="754" t="s">
        <v>1196</v>
      </c>
      <c r="J9" s="130" t="s">
        <v>208</v>
      </c>
      <c r="K9" s="128">
        <v>11</v>
      </c>
      <c r="L9" s="547">
        <v>11</v>
      </c>
      <c r="M9" s="128">
        <v>11</v>
      </c>
      <c r="N9" s="128">
        <v>11</v>
      </c>
    </row>
    <row r="10" spans="2:14" ht="38.25" customHeight="1" x14ac:dyDescent="0.2">
      <c r="B10" s="101" t="s">
        <v>713</v>
      </c>
      <c r="C10" s="141" t="s">
        <v>850</v>
      </c>
      <c r="D10" s="130" t="s">
        <v>1</v>
      </c>
      <c r="E10" s="132">
        <v>14.2</v>
      </c>
      <c r="F10" s="539">
        <v>14.2</v>
      </c>
      <c r="G10" s="132">
        <v>14.5</v>
      </c>
      <c r="H10" s="102">
        <v>14.5</v>
      </c>
      <c r="I10" s="752" t="s">
        <v>1287</v>
      </c>
      <c r="J10" s="126" t="s">
        <v>137</v>
      </c>
      <c r="K10" s="146">
        <v>7</v>
      </c>
      <c r="L10" s="561">
        <v>7</v>
      </c>
      <c r="M10" s="146">
        <v>7</v>
      </c>
      <c r="N10" s="146">
        <v>7</v>
      </c>
    </row>
    <row r="11" spans="2:14" ht="42.75" customHeight="1" x14ac:dyDescent="0.2">
      <c r="B11" s="101" t="s">
        <v>712</v>
      </c>
      <c r="C11" s="100" t="s">
        <v>851</v>
      </c>
      <c r="D11" s="130" t="s">
        <v>1</v>
      </c>
      <c r="E11" s="132">
        <v>62.2</v>
      </c>
      <c r="F11" s="539">
        <v>62.2</v>
      </c>
      <c r="G11" s="132">
        <v>67</v>
      </c>
      <c r="H11" s="132">
        <v>70</v>
      </c>
      <c r="I11" s="754" t="s">
        <v>1289</v>
      </c>
      <c r="J11" s="130" t="s">
        <v>19</v>
      </c>
      <c r="K11" s="131">
        <v>4</v>
      </c>
      <c r="L11" s="547">
        <v>4</v>
      </c>
      <c r="M11" s="131">
        <v>4</v>
      </c>
      <c r="N11" s="131">
        <v>4</v>
      </c>
    </row>
    <row r="12" spans="2:14" ht="33.75" customHeight="1" x14ac:dyDescent="0.2">
      <c r="B12" s="101" t="s">
        <v>711</v>
      </c>
      <c r="C12" s="141" t="s">
        <v>852</v>
      </c>
      <c r="D12" s="127" t="s">
        <v>1</v>
      </c>
      <c r="E12" s="132">
        <v>142</v>
      </c>
      <c r="F12" s="539">
        <v>142</v>
      </c>
      <c r="G12" s="132">
        <v>135</v>
      </c>
      <c r="H12" s="132">
        <v>62</v>
      </c>
      <c r="I12" s="754" t="s">
        <v>1289</v>
      </c>
      <c r="J12" s="140" t="s">
        <v>154</v>
      </c>
      <c r="K12" s="117" t="s">
        <v>63</v>
      </c>
      <c r="L12" s="548" t="s">
        <v>63</v>
      </c>
      <c r="M12" s="117" t="s">
        <v>63</v>
      </c>
      <c r="N12" s="117" t="s">
        <v>63</v>
      </c>
    </row>
    <row r="13" spans="2:14" ht="33" customHeight="1" x14ac:dyDescent="0.2">
      <c r="B13" s="101" t="s">
        <v>710</v>
      </c>
      <c r="C13" s="88" t="s">
        <v>853</v>
      </c>
      <c r="D13" s="130" t="s">
        <v>1</v>
      </c>
      <c r="E13" s="132">
        <v>45</v>
      </c>
      <c r="F13" s="539">
        <v>45</v>
      </c>
      <c r="G13" s="132">
        <v>55</v>
      </c>
      <c r="H13" s="132">
        <v>65</v>
      </c>
      <c r="I13" s="752" t="s">
        <v>1281</v>
      </c>
      <c r="J13" s="126" t="s">
        <v>702</v>
      </c>
      <c r="K13" s="146">
        <v>100</v>
      </c>
      <c r="L13" s="561">
        <v>100</v>
      </c>
      <c r="M13" s="146">
        <v>100</v>
      </c>
      <c r="N13" s="146">
        <v>100</v>
      </c>
    </row>
    <row r="14" spans="2:14" ht="51.75" customHeight="1" x14ac:dyDescent="0.2">
      <c r="B14" s="180" t="s">
        <v>703</v>
      </c>
      <c r="C14" s="1234" t="s">
        <v>860</v>
      </c>
      <c r="D14" s="1235"/>
      <c r="E14" s="204">
        <f>SUM(E15:E30)</f>
        <v>5727.9000000000005</v>
      </c>
      <c r="F14" s="204">
        <f t="shared" ref="F14:I14" si="1">SUM(F15:F30)</f>
        <v>5730</v>
      </c>
      <c r="G14" s="204">
        <f t="shared" si="1"/>
        <v>5740.3</v>
      </c>
      <c r="H14" s="204">
        <f t="shared" si="1"/>
        <v>6256.8</v>
      </c>
      <c r="I14" s="751">
        <f t="shared" si="1"/>
        <v>0</v>
      </c>
      <c r="J14" s="312"/>
      <c r="K14" s="313"/>
      <c r="L14" s="313"/>
      <c r="M14" s="313"/>
      <c r="N14" s="313"/>
    </row>
    <row r="15" spans="2:14" ht="33.75" customHeight="1" x14ac:dyDescent="0.2">
      <c r="B15" s="101" t="s">
        <v>709</v>
      </c>
      <c r="C15" s="100" t="s">
        <v>704</v>
      </c>
      <c r="D15" s="130" t="s">
        <v>1</v>
      </c>
      <c r="E15" s="132">
        <v>1700</v>
      </c>
      <c r="F15" s="539">
        <v>1700</v>
      </c>
      <c r="G15" s="132">
        <v>1700</v>
      </c>
      <c r="H15" s="132">
        <v>1700</v>
      </c>
      <c r="I15" s="752" t="s">
        <v>1282</v>
      </c>
      <c r="J15" s="148" t="s">
        <v>261</v>
      </c>
      <c r="K15" s="146">
        <v>14</v>
      </c>
      <c r="L15" s="561">
        <v>14</v>
      </c>
      <c r="M15" s="146">
        <v>14</v>
      </c>
      <c r="N15" s="146">
        <v>14</v>
      </c>
    </row>
    <row r="16" spans="2:14" ht="24" customHeight="1" x14ac:dyDescent="0.2">
      <c r="B16" s="1229" t="s">
        <v>715</v>
      </c>
      <c r="C16" s="931" t="s">
        <v>705</v>
      </c>
      <c r="D16" s="130" t="s">
        <v>1</v>
      </c>
      <c r="E16" s="132">
        <v>0</v>
      </c>
      <c r="F16" s="539">
        <v>0</v>
      </c>
      <c r="G16" s="132">
        <v>20</v>
      </c>
      <c r="H16" s="132">
        <v>80</v>
      </c>
      <c r="I16" s="1215" t="s">
        <v>1278</v>
      </c>
      <c r="J16" s="1223" t="s">
        <v>1372</v>
      </c>
      <c r="K16" s="911"/>
      <c r="L16" s="944"/>
      <c r="M16" s="1220"/>
      <c r="N16" s="1220">
        <v>2</v>
      </c>
    </row>
    <row r="17" spans="2:14" ht="27" customHeight="1" x14ac:dyDescent="0.2">
      <c r="B17" s="1230"/>
      <c r="C17" s="931"/>
      <c r="D17" s="130" t="s">
        <v>2</v>
      </c>
      <c r="E17" s="132">
        <v>0</v>
      </c>
      <c r="F17" s="539">
        <v>0</v>
      </c>
      <c r="G17" s="132">
        <v>100</v>
      </c>
      <c r="H17" s="132">
        <v>500</v>
      </c>
      <c r="I17" s="1216"/>
      <c r="J17" s="1223"/>
      <c r="K17" s="911"/>
      <c r="L17" s="944"/>
      <c r="M17" s="1220"/>
      <c r="N17" s="1220"/>
    </row>
    <row r="18" spans="2:14" ht="33.75" customHeight="1" x14ac:dyDescent="0.2">
      <c r="B18" s="97" t="s">
        <v>716</v>
      </c>
      <c r="C18" s="43" t="s">
        <v>1074</v>
      </c>
      <c r="D18" s="79" t="s">
        <v>1</v>
      </c>
      <c r="E18" s="17">
        <f>192+141</f>
        <v>333</v>
      </c>
      <c r="F18" s="539">
        <f>192+141</f>
        <v>333</v>
      </c>
      <c r="G18" s="132">
        <v>192</v>
      </c>
      <c r="H18" s="132">
        <v>192</v>
      </c>
      <c r="I18" s="754" t="s">
        <v>1283</v>
      </c>
      <c r="J18" s="130" t="s">
        <v>1080</v>
      </c>
      <c r="K18" s="130">
        <v>100</v>
      </c>
      <c r="L18" s="554">
        <v>100</v>
      </c>
      <c r="M18" s="130">
        <v>100</v>
      </c>
      <c r="N18" s="130">
        <v>100</v>
      </c>
    </row>
    <row r="19" spans="2:14" ht="36" customHeight="1" x14ac:dyDescent="0.2">
      <c r="B19" s="97" t="s">
        <v>718</v>
      </c>
      <c r="C19" s="97" t="s">
        <v>945</v>
      </c>
      <c r="D19" s="79" t="s">
        <v>1</v>
      </c>
      <c r="E19" s="17">
        <v>150</v>
      </c>
      <c r="F19" s="539">
        <v>150</v>
      </c>
      <c r="G19" s="132">
        <v>150</v>
      </c>
      <c r="H19" s="132">
        <v>150</v>
      </c>
      <c r="I19" s="754"/>
      <c r="J19" s="130" t="s">
        <v>1075</v>
      </c>
      <c r="K19" s="130">
        <v>100</v>
      </c>
      <c r="L19" s="554">
        <v>100</v>
      </c>
      <c r="M19" s="130">
        <v>100</v>
      </c>
      <c r="N19" s="130">
        <v>100</v>
      </c>
    </row>
    <row r="20" spans="2:14" ht="18.75" customHeight="1" x14ac:dyDescent="0.2">
      <c r="B20" s="1096" t="s">
        <v>719</v>
      </c>
      <c r="C20" s="1096" t="s">
        <v>883</v>
      </c>
      <c r="D20" s="79" t="s">
        <v>1</v>
      </c>
      <c r="E20" s="132">
        <v>242</v>
      </c>
      <c r="F20" s="539">
        <v>242</v>
      </c>
      <c r="G20" s="132">
        <v>0</v>
      </c>
      <c r="H20" s="132">
        <v>0</v>
      </c>
      <c r="I20" s="1215" t="s">
        <v>1278</v>
      </c>
      <c r="J20" s="1002" t="s">
        <v>1076</v>
      </c>
      <c r="K20" s="1000"/>
      <c r="L20" s="985"/>
      <c r="M20" s="1000" t="s">
        <v>1077</v>
      </c>
      <c r="N20" s="1000"/>
    </row>
    <row r="21" spans="2:14" ht="16.5" customHeight="1" x14ac:dyDescent="0.2">
      <c r="B21" s="1098"/>
      <c r="C21" s="1098"/>
      <c r="D21" s="79" t="s">
        <v>1</v>
      </c>
      <c r="E21" s="132">
        <v>94</v>
      </c>
      <c r="F21" s="539">
        <v>94</v>
      </c>
      <c r="G21" s="132">
        <v>0</v>
      </c>
      <c r="H21" s="132">
        <v>0</v>
      </c>
      <c r="I21" s="1222"/>
      <c r="J21" s="1221"/>
      <c r="K21" s="1149"/>
      <c r="L21" s="1135"/>
      <c r="M21" s="1149"/>
      <c r="N21" s="1149"/>
    </row>
    <row r="22" spans="2:14" ht="17.25" customHeight="1" x14ac:dyDescent="0.2">
      <c r="B22" s="1097"/>
      <c r="C22" s="1097"/>
      <c r="D22" s="130" t="s">
        <v>5</v>
      </c>
      <c r="E22" s="132">
        <v>0</v>
      </c>
      <c r="F22" s="539">
        <v>0</v>
      </c>
      <c r="G22" s="132">
        <v>154</v>
      </c>
      <c r="H22" s="132">
        <v>0</v>
      </c>
      <c r="I22" s="1216"/>
      <c r="J22" s="1003"/>
      <c r="K22" s="1001"/>
      <c r="L22" s="986"/>
      <c r="M22" s="1001"/>
      <c r="N22" s="1001"/>
    </row>
    <row r="23" spans="2:14" ht="18" customHeight="1" x14ac:dyDescent="0.2">
      <c r="B23" s="1096" t="s">
        <v>725</v>
      </c>
      <c r="C23" s="1224" t="s">
        <v>1081</v>
      </c>
      <c r="D23" s="130" t="s">
        <v>1</v>
      </c>
      <c r="E23" s="132">
        <v>37.200000000000003</v>
      </c>
      <c r="F23" s="539">
        <v>37.200000000000003</v>
      </c>
      <c r="G23" s="132">
        <v>0</v>
      </c>
      <c r="H23" s="132">
        <v>0</v>
      </c>
      <c r="I23" s="1215" t="s">
        <v>1282</v>
      </c>
      <c r="J23" s="1228" t="s">
        <v>1082</v>
      </c>
      <c r="K23" s="912"/>
      <c r="L23" s="985"/>
      <c r="M23" s="912" t="s">
        <v>1078</v>
      </c>
      <c r="N23" s="912"/>
    </row>
    <row r="24" spans="2:14" ht="18" customHeight="1" x14ac:dyDescent="0.2">
      <c r="B24" s="1097"/>
      <c r="C24" s="1225"/>
      <c r="D24" s="130" t="s">
        <v>5</v>
      </c>
      <c r="E24" s="132">
        <v>0</v>
      </c>
      <c r="F24" s="539">
        <v>2.1</v>
      </c>
      <c r="G24" s="132">
        <v>30</v>
      </c>
      <c r="H24" s="132">
        <v>0</v>
      </c>
      <c r="I24" s="1216"/>
      <c r="J24" s="1228"/>
      <c r="K24" s="914"/>
      <c r="L24" s="986"/>
      <c r="M24" s="914"/>
      <c r="N24" s="914"/>
    </row>
    <row r="25" spans="2:14" ht="18" customHeight="1" x14ac:dyDescent="0.2">
      <c r="B25" s="1096" t="s">
        <v>726</v>
      </c>
      <c r="C25" s="1224" t="s">
        <v>717</v>
      </c>
      <c r="D25" s="130" t="s">
        <v>1</v>
      </c>
      <c r="E25" s="132">
        <v>70</v>
      </c>
      <c r="F25" s="539">
        <v>70</v>
      </c>
      <c r="G25" s="132">
        <v>0</v>
      </c>
      <c r="H25" s="132">
        <v>0</v>
      </c>
      <c r="I25" s="752" t="s">
        <v>1282</v>
      </c>
      <c r="J25" s="1226" t="s">
        <v>188</v>
      </c>
      <c r="K25" s="912"/>
      <c r="L25" s="985"/>
      <c r="M25" s="912" t="s">
        <v>1055</v>
      </c>
      <c r="N25" s="912"/>
    </row>
    <row r="26" spans="2:14" ht="25.5" customHeight="1" x14ac:dyDescent="0.2">
      <c r="B26" s="1097"/>
      <c r="C26" s="1225"/>
      <c r="D26" s="130" t="s">
        <v>5</v>
      </c>
      <c r="E26" s="132">
        <v>0</v>
      </c>
      <c r="F26" s="539">
        <v>0</v>
      </c>
      <c r="G26" s="132">
        <v>59.5</v>
      </c>
      <c r="H26" s="132">
        <v>0</v>
      </c>
      <c r="I26" s="753"/>
      <c r="J26" s="1227"/>
      <c r="K26" s="914"/>
      <c r="L26" s="986"/>
      <c r="M26" s="914"/>
      <c r="N26" s="914"/>
    </row>
    <row r="27" spans="2:14" ht="23.25" customHeight="1" x14ac:dyDescent="0.2">
      <c r="B27" s="1096" t="s">
        <v>727</v>
      </c>
      <c r="C27" s="1026" t="s">
        <v>714</v>
      </c>
      <c r="D27" s="43" t="s">
        <v>1</v>
      </c>
      <c r="E27" s="132">
        <v>3066.9</v>
      </c>
      <c r="F27" s="539">
        <v>3066.9</v>
      </c>
      <c r="G27" s="132">
        <v>3300</v>
      </c>
      <c r="H27" s="132">
        <v>3600</v>
      </c>
      <c r="I27" s="752" t="s">
        <v>1285</v>
      </c>
      <c r="J27" s="1002" t="s">
        <v>1073</v>
      </c>
      <c r="K27" s="1000">
        <v>11</v>
      </c>
      <c r="L27" s="985">
        <v>11</v>
      </c>
      <c r="M27" s="1000">
        <v>11</v>
      </c>
      <c r="N27" s="1000">
        <v>11</v>
      </c>
    </row>
    <row r="28" spans="2:14" ht="23.25" customHeight="1" x14ac:dyDescent="0.2">
      <c r="B28" s="1097"/>
      <c r="C28" s="1026"/>
      <c r="D28" s="43" t="s">
        <v>6</v>
      </c>
      <c r="E28" s="17">
        <v>12.3</v>
      </c>
      <c r="F28" s="539">
        <v>12.3</v>
      </c>
      <c r="G28" s="132">
        <v>12.3</v>
      </c>
      <c r="H28" s="132">
        <v>12.3</v>
      </c>
      <c r="I28" s="753"/>
      <c r="J28" s="1003"/>
      <c r="K28" s="1001"/>
      <c r="L28" s="986"/>
      <c r="M28" s="1001"/>
      <c r="N28" s="1001"/>
    </row>
    <row r="29" spans="2:14" ht="35.25" customHeight="1" x14ac:dyDescent="0.2">
      <c r="B29" s="101" t="s">
        <v>728</v>
      </c>
      <c r="C29" s="140" t="s">
        <v>729</v>
      </c>
      <c r="D29" s="118" t="s">
        <v>1</v>
      </c>
      <c r="E29" s="28">
        <v>17.5</v>
      </c>
      <c r="F29" s="749">
        <v>17.5</v>
      </c>
      <c r="G29" s="331">
        <v>17.5</v>
      </c>
      <c r="H29" s="331">
        <v>17.5</v>
      </c>
      <c r="I29" s="755" t="s">
        <v>1284</v>
      </c>
      <c r="J29" s="133" t="s">
        <v>124</v>
      </c>
      <c r="K29" s="128">
        <v>80</v>
      </c>
      <c r="L29" s="547">
        <v>80</v>
      </c>
      <c r="M29" s="128">
        <v>80</v>
      </c>
      <c r="N29" s="128">
        <v>80</v>
      </c>
    </row>
    <row r="30" spans="2:14" ht="31.5" customHeight="1" x14ac:dyDescent="0.2">
      <c r="B30" s="101" t="s">
        <v>944</v>
      </c>
      <c r="C30" s="118" t="s">
        <v>730</v>
      </c>
      <c r="D30" s="101" t="s">
        <v>1</v>
      </c>
      <c r="E30" s="28">
        <v>5</v>
      </c>
      <c r="F30" s="749">
        <v>5</v>
      </c>
      <c r="G30" s="331">
        <v>5</v>
      </c>
      <c r="H30" s="331">
        <v>5</v>
      </c>
      <c r="I30" s="755" t="s">
        <v>1284</v>
      </c>
      <c r="J30" s="133" t="s">
        <v>17</v>
      </c>
      <c r="K30" s="128">
        <v>150</v>
      </c>
      <c r="L30" s="547">
        <v>150</v>
      </c>
      <c r="M30" s="128">
        <v>150</v>
      </c>
      <c r="N30" s="128">
        <v>150</v>
      </c>
    </row>
    <row r="31" spans="2:14" ht="33.75" customHeight="1" x14ac:dyDescent="0.2">
      <c r="B31" s="180" t="s">
        <v>1256</v>
      </c>
      <c r="C31" s="1234" t="s">
        <v>724</v>
      </c>
      <c r="D31" s="1235"/>
      <c r="E31" s="204">
        <f t="shared" ref="E31:H31" si="2">SUM(E32:E38)</f>
        <v>203.4</v>
      </c>
      <c r="F31" s="204">
        <f t="shared" ref="F31" si="3">SUM(F32:F38)</f>
        <v>203.4</v>
      </c>
      <c r="G31" s="204">
        <f t="shared" si="2"/>
        <v>399</v>
      </c>
      <c r="H31" s="204">
        <f t="shared" si="2"/>
        <v>634</v>
      </c>
      <c r="I31" s="751"/>
      <c r="J31" s="312"/>
      <c r="K31" s="313"/>
      <c r="L31" s="313"/>
      <c r="M31" s="313"/>
      <c r="N31" s="313"/>
    </row>
    <row r="32" spans="2:14" ht="21" customHeight="1" x14ac:dyDescent="0.2">
      <c r="B32" s="1229" t="s">
        <v>721</v>
      </c>
      <c r="C32" s="1236" t="s">
        <v>722</v>
      </c>
      <c r="D32" s="130" t="s">
        <v>1</v>
      </c>
      <c r="E32" s="132">
        <v>50</v>
      </c>
      <c r="F32" s="539">
        <v>50</v>
      </c>
      <c r="G32" s="132">
        <v>30</v>
      </c>
      <c r="H32" s="132">
        <v>30</v>
      </c>
      <c r="I32" s="1231" t="s">
        <v>1286</v>
      </c>
      <c r="J32" s="931" t="s">
        <v>720</v>
      </c>
      <c r="K32" s="1217" t="s">
        <v>122</v>
      </c>
      <c r="L32" s="910" t="s">
        <v>122</v>
      </c>
      <c r="M32" s="1217" t="s">
        <v>122</v>
      </c>
      <c r="N32" s="1217" t="s">
        <v>122</v>
      </c>
    </row>
    <row r="33" spans="2:14" ht="25.5" customHeight="1" x14ac:dyDescent="0.2">
      <c r="B33" s="1230"/>
      <c r="C33" s="1236"/>
      <c r="D33" s="133" t="s">
        <v>2</v>
      </c>
      <c r="E33" s="132">
        <v>0</v>
      </c>
      <c r="F33" s="539">
        <v>0</v>
      </c>
      <c r="G33" s="132">
        <v>0</v>
      </c>
      <c r="H33" s="132">
        <v>0</v>
      </c>
      <c r="I33" s="1232"/>
      <c r="J33" s="931"/>
      <c r="K33" s="1217"/>
      <c r="L33" s="910"/>
      <c r="M33" s="1217"/>
      <c r="N33" s="1217"/>
    </row>
    <row r="34" spans="2:14" ht="26.25" customHeight="1" x14ac:dyDescent="0.2">
      <c r="B34" s="274" t="s">
        <v>1257</v>
      </c>
      <c r="C34" s="133" t="s">
        <v>884</v>
      </c>
      <c r="D34" s="133" t="s">
        <v>1</v>
      </c>
      <c r="E34" s="132">
        <v>133.4</v>
      </c>
      <c r="F34" s="539">
        <v>133.4</v>
      </c>
      <c r="G34" s="132">
        <v>134</v>
      </c>
      <c r="H34" s="132">
        <v>134</v>
      </c>
      <c r="I34" s="756" t="s">
        <v>1196</v>
      </c>
      <c r="J34" s="101"/>
      <c r="K34" s="271"/>
      <c r="L34" s="548"/>
      <c r="M34" s="271"/>
      <c r="N34" s="271"/>
    </row>
    <row r="35" spans="2:14" ht="33" customHeight="1" x14ac:dyDescent="0.2">
      <c r="B35" s="1229" t="s">
        <v>885</v>
      </c>
      <c r="C35" s="1236" t="s">
        <v>723</v>
      </c>
      <c r="D35" s="130" t="s">
        <v>1</v>
      </c>
      <c r="E35" s="132">
        <v>20</v>
      </c>
      <c r="F35" s="539">
        <v>20</v>
      </c>
      <c r="G35" s="132">
        <v>35</v>
      </c>
      <c r="H35" s="132">
        <v>70</v>
      </c>
      <c r="I35" s="756" t="s">
        <v>1196</v>
      </c>
      <c r="J35" s="931" t="s">
        <v>1072</v>
      </c>
      <c r="K35" s="1217"/>
      <c r="L35" s="910"/>
      <c r="M35" s="1217"/>
      <c r="N35" s="1218" t="s">
        <v>1004</v>
      </c>
    </row>
    <row r="36" spans="2:14" ht="38.25" customHeight="1" x14ac:dyDescent="0.2">
      <c r="B36" s="1230"/>
      <c r="C36" s="1236"/>
      <c r="D36" s="133" t="s">
        <v>2</v>
      </c>
      <c r="E36" s="132">
        <v>0</v>
      </c>
      <c r="F36" s="539">
        <v>0</v>
      </c>
      <c r="G36" s="132">
        <v>200</v>
      </c>
      <c r="H36" s="132">
        <v>400</v>
      </c>
      <c r="I36" s="754"/>
      <c r="J36" s="931"/>
      <c r="K36" s="1217"/>
      <c r="L36" s="910"/>
      <c r="M36" s="1217"/>
      <c r="N36" s="1219"/>
    </row>
    <row r="37" spans="2:14" ht="26.25" hidden="1" customHeight="1" x14ac:dyDescent="0.2">
      <c r="B37" s="192"/>
      <c r="C37" s="181"/>
      <c r="D37" s="133"/>
      <c r="E37" s="132"/>
      <c r="F37" s="132"/>
      <c r="G37" s="132"/>
      <c r="H37" s="132"/>
      <c r="I37" s="757"/>
      <c r="J37" s="122"/>
      <c r="K37" s="207"/>
      <c r="L37" s="207"/>
      <c r="M37" s="207"/>
      <c r="N37" s="207"/>
    </row>
    <row r="38" spans="2:14" ht="39" hidden="1" customHeight="1" x14ac:dyDescent="0.2">
      <c r="B38" s="192"/>
      <c r="C38" s="181"/>
      <c r="D38" s="133"/>
      <c r="E38" s="132"/>
      <c r="F38" s="132"/>
      <c r="G38" s="132"/>
      <c r="H38" s="132"/>
      <c r="I38" s="757"/>
      <c r="J38" s="122"/>
      <c r="K38" s="207"/>
      <c r="L38" s="207"/>
      <c r="M38" s="207"/>
      <c r="N38" s="207"/>
    </row>
    <row r="39" spans="2:14" ht="22.5" customHeight="1" x14ac:dyDescent="0.2">
      <c r="B39" s="1238" t="s">
        <v>1023</v>
      </c>
      <c r="C39" s="1238"/>
      <c r="D39" s="1238"/>
      <c r="E39" s="314">
        <f>+E31+E14+E5</f>
        <v>6439.8</v>
      </c>
      <c r="F39" s="314">
        <f>+F31+F14+F5</f>
        <v>6441.9</v>
      </c>
      <c r="G39" s="314">
        <f t="shared" ref="G39:H39" si="4">+G31+G14+G5</f>
        <v>6684.4000000000005</v>
      </c>
      <c r="H39" s="314">
        <f t="shared" si="4"/>
        <v>7396.4000000000005</v>
      </c>
      <c r="I39" s="757"/>
      <c r="J39" s="149"/>
      <c r="K39" s="150"/>
      <c r="L39" s="150"/>
      <c r="M39" s="150"/>
      <c r="N39" s="150"/>
    </row>
    <row r="40" spans="2:14" ht="15.75" customHeight="1" x14ac:dyDescent="0.2">
      <c r="B40" s="1237" t="s">
        <v>55</v>
      </c>
      <c r="C40" s="1237"/>
      <c r="D40" s="1237"/>
      <c r="E40" s="325"/>
      <c r="F40" s="102"/>
      <c r="G40" s="102"/>
      <c r="H40" s="102"/>
      <c r="I40" s="757"/>
      <c r="J40" s="149"/>
      <c r="K40" s="150"/>
      <c r="L40" s="150"/>
      <c r="M40" s="150"/>
      <c r="N40" s="150"/>
    </row>
    <row r="41" spans="2:14" s="247" customFormat="1" ht="30" customHeight="1" x14ac:dyDescent="0.25">
      <c r="B41" s="244"/>
      <c r="C41" s="244" t="s">
        <v>833</v>
      </c>
      <c r="D41" s="244"/>
      <c r="E41" s="248">
        <f t="shared" ref="E41:H41" si="5">SUM(E43:E48)</f>
        <v>6439.8</v>
      </c>
      <c r="F41" s="745">
        <f t="shared" si="5"/>
        <v>6441.9</v>
      </c>
      <c r="G41" s="745">
        <f t="shared" si="5"/>
        <v>6684.4000000000005</v>
      </c>
      <c r="H41" s="745">
        <f t="shared" si="5"/>
        <v>7396.4000000000005</v>
      </c>
      <c r="I41" s="757"/>
      <c r="J41" s="746"/>
      <c r="K41" s="746"/>
      <c r="L41" s="746"/>
      <c r="M41" s="746"/>
      <c r="N41" s="246"/>
    </row>
    <row r="42" spans="2:14" s="247" customFormat="1" ht="17.25" customHeight="1" x14ac:dyDescent="0.25">
      <c r="B42" s="238"/>
      <c r="C42" s="226" t="s">
        <v>834</v>
      </c>
      <c r="D42" s="238"/>
      <c r="E42" s="239"/>
      <c r="F42" s="541"/>
      <c r="G42" s="484"/>
      <c r="H42" s="484"/>
      <c r="I42" s="757"/>
      <c r="J42" s="747"/>
      <c r="K42" s="746"/>
      <c r="L42" s="746"/>
      <c r="M42" s="746"/>
      <c r="N42" s="246"/>
    </row>
    <row r="43" spans="2:14" s="247" customFormat="1" ht="17.25" customHeight="1" x14ac:dyDescent="0.25">
      <c r="B43" s="238"/>
      <c r="C43" s="236" t="s">
        <v>835</v>
      </c>
      <c r="D43" s="238" t="s">
        <v>1</v>
      </c>
      <c r="E43" s="239">
        <f>+E35+E32+E30+E29+E27+E25+E23+E16+E15+E13+E12+E11+E10+E9+E8+E6+E34+E20+E18+E21+E19</f>
        <v>6413.4</v>
      </c>
      <c r="F43" s="541">
        <f>+F35+F32+F30+F29+F27+F25+F23+F16+F15+F13+F12+F11+F10+F9+F8+F6+F34+F20+F18+F21+F19</f>
        <v>6413.4</v>
      </c>
      <c r="G43" s="484">
        <f t="shared" ref="G43:H43" si="6">+G35+G32+G30+G29+G27+G25+G23+G16+G15+G13+G12+G11+G10+G9+G8+G6+G34+G20+G18+G21+G19</f>
        <v>6114.5</v>
      </c>
      <c r="H43" s="484">
        <f t="shared" si="6"/>
        <v>6470</v>
      </c>
      <c r="I43" s="757"/>
      <c r="J43" s="747"/>
      <c r="K43" s="746"/>
      <c r="L43" s="746"/>
      <c r="M43" s="746"/>
      <c r="N43" s="246"/>
    </row>
    <row r="44" spans="2:14" s="247" customFormat="1" ht="17.25" customHeight="1" x14ac:dyDescent="0.25">
      <c r="B44" s="238"/>
      <c r="C44" s="236" t="s">
        <v>836</v>
      </c>
      <c r="D44" s="238" t="s">
        <v>5</v>
      </c>
      <c r="E44" s="239">
        <f>+E7+E24+E26+E22</f>
        <v>14.1</v>
      </c>
      <c r="F44" s="541">
        <f>+F7+F24+F26+F22</f>
        <v>16.2</v>
      </c>
      <c r="G44" s="484">
        <f>+G7+G24+G26+G22</f>
        <v>257.60000000000002</v>
      </c>
      <c r="H44" s="484">
        <f>+H7+H24+H26+H22</f>
        <v>14.1</v>
      </c>
      <c r="I44" s="757"/>
      <c r="J44" s="747"/>
      <c r="K44" s="746"/>
      <c r="L44" s="746"/>
      <c r="M44" s="746"/>
      <c r="N44" s="246"/>
    </row>
    <row r="45" spans="2:14" s="247" customFormat="1" ht="17.25" customHeight="1" x14ac:dyDescent="0.25">
      <c r="B45" s="238"/>
      <c r="C45" s="236" t="s">
        <v>837</v>
      </c>
      <c r="D45" s="238" t="s">
        <v>6</v>
      </c>
      <c r="E45" s="239">
        <f>+E28</f>
        <v>12.3</v>
      </c>
      <c r="F45" s="541">
        <f>+F28</f>
        <v>12.3</v>
      </c>
      <c r="G45" s="484">
        <f>+G28</f>
        <v>12.3</v>
      </c>
      <c r="H45" s="484">
        <f>+H28</f>
        <v>12.3</v>
      </c>
      <c r="I45" s="757"/>
      <c r="J45" s="747"/>
      <c r="K45" s="746"/>
      <c r="L45" s="746"/>
      <c r="M45" s="746"/>
      <c r="N45" s="246"/>
    </row>
    <row r="46" spans="2:14" s="247" customFormat="1" ht="17.25" customHeight="1" x14ac:dyDescent="0.25">
      <c r="B46" s="238"/>
      <c r="C46" s="236" t="s">
        <v>838</v>
      </c>
      <c r="D46" s="238" t="s">
        <v>2</v>
      </c>
      <c r="E46" s="239">
        <f>+E36+E33+E17</f>
        <v>0</v>
      </c>
      <c r="F46" s="541">
        <f>+F36+F33+F17</f>
        <v>0</v>
      </c>
      <c r="G46" s="484">
        <f>+G36+G33+G17</f>
        <v>300</v>
      </c>
      <c r="H46" s="484">
        <f>+H36+H33+H17</f>
        <v>900</v>
      </c>
      <c r="I46" s="757"/>
      <c r="J46" s="747"/>
      <c r="K46" s="746"/>
      <c r="L46" s="746"/>
      <c r="M46" s="746"/>
      <c r="N46" s="246"/>
    </row>
    <row r="47" spans="2:14" s="247" customFormat="1" ht="17.25" customHeight="1" x14ac:dyDescent="0.25">
      <c r="B47" s="238"/>
      <c r="C47" s="236" t="s">
        <v>839</v>
      </c>
      <c r="D47" s="238" t="s">
        <v>4</v>
      </c>
      <c r="E47" s="239"/>
      <c r="F47" s="541"/>
      <c r="G47" s="484"/>
      <c r="H47" s="484"/>
      <c r="I47" s="757"/>
      <c r="J47" s="747"/>
      <c r="K47" s="746"/>
      <c r="L47" s="746"/>
      <c r="M47" s="746"/>
      <c r="N47" s="246"/>
    </row>
    <row r="48" spans="2:14" s="247" customFormat="1" ht="19.5" customHeight="1" x14ac:dyDescent="0.25">
      <c r="B48" s="221"/>
      <c r="C48" s="237" t="s">
        <v>840</v>
      </c>
      <c r="D48" s="221" t="s">
        <v>844</v>
      </c>
      <c r="E48" s="239"/>
      <c r="F48" s="541"/>
      <c r="G48" s="484"/>
      <c r="H48" s="484"/>
      <c r="I48" s="757"/>
      <c r="J48" s="747"/>
      <c r="K48" s="746"/>
      <c r="L48" s="746"/>
      <c r="M48" s="746"/>
      <c r="N48" s="246"/>
    </row>
    <row r="49" spans="2:14" s="247" customFormat="1" ht="48.75" customHeight="1" x14ac:dyDescent="0.25">
      <c r="B49" s="223"/>
      <c r="C49" s="249" t="s">
        <v>841</v>
      </c>
      <c r="D49" s="223" t="s">
        <v>845</v>
      </c>
      <c r="E49" s="248"/>
      <c r="F49" s="745"/>
      <c r="G49" s="745"/>
      <c r="H49" s="745"/>
      <c r="I49" s="757"/>
      <c r="J49" s="747"/>
      <c r="K49" s="746"/>
      <c r="L49" s="746"/>
      <c r="M49" s="746"/>
      <c r="N49" s="246"/>
    </row>
    <row r="50" spans="2:14" s="247" customFormat="1" ht="34.5" customHeight="1" x14ac:dyDescent="0.25">
      <c r="B50" s="225"/>
      <c r="C50" s="225" t="s">
        <v>843</v>
      </c>
      <c r="D50" s="225"/>
      <c r="E50" s="245">
        <f t="shared" ref="E50:H50" si="7">+E49+E41</f>
        <v>6439.8</v>
      </c>
      <c r="F50" s="748">
        <f t="shared" ref="F50" si="8">+F49+F41</f>
        <v>6441.9</v>
      </c>
      <c r="G50" s="748">
        <f t="shared" si="7"/>
        <v>6684.4000000000005</v>
      </c>
      <c r="H50" s="748">
        <f t="shared" si="7"/>
        <v>7396.4000000000005</v>
      </c>
      <c r="I50" s="757"/>
      <c r="J50" s="747"/>
      <c r="K50" s="746"/>
      <c r="L50" s="746"/>
      <c r="M50" s="746"/>
      <c r="N50" s="246"/>
    </row>
    <row r="51" spans="2:14" s="247" customFormat="1" ht="18" customHeight="1" x14ac:dyDescent="0.25">
      <c r="B51" s="238"/>
      <c r="C51" s="238" t="s">
        <v>842</v>
      </c>
      <c r="D51" s="238"/>
      <c r="E51" s="484">
        <f>+E35+E17</f>
        <v>20</v>
      </c>
      <c r="F51" s="541">
        <f>+F35+F17</f>
        <v>20</v>
      </c>
      <c r="G51" s="484">
        <f>+G35+G17</f>
        <v>135</v>
      </c>
      <c r="H51" s="484">
        <f>+H35+H17</f>
        <v>570</v>
      </c>
      <c r="I51" s="757"/>
      <c r="J51" s="747"/>
      <c r="K51" s="746"/>
      <c r="L51" s="746"/>
      <c r="M51" s="746"/>
      <c r="N51" s="246"/>
    </row>
    <row r="52" spans="2:14" ht="30" x14ac:dyDescent="0.2">
      <c r="B52" s="80"/>
      <c r="C52" s="238" t="s">
        <v>1147</v>
      </c>
      <c r="D52" s="341"/>
      <c r="E52" s="228"/>
      <c r="F52" s="566"/>
      <c r="G52" s="534"/>
      <c r="H52" s="534"/>
      <c r="I52" s="758"/>
      <c r="J52" s="381"/>
    </row>
    <row r="53" spans="2:14" ht="15" x14ac:dyDescent="0.2">
      <c r="B53" s="965" t="s">
        <v>1355</v>
      </c>
      <c r="C53" s="965"/>
      <c r="D53" s="965"/>
      <c r="E53" s="965"/>
      <c r="F53" s="965"/>
      <c r="G53" s="965"/>
      <c r="H53" s="965"/>
      <c r="I53" s="759"/>
      <c r="J53" s="381"/>
    </row>
  </sheetData>
  <mergeCells count="76">
    <mergeCell ref="B53:H53"/>
    <mergeCell ref="B27:B28"/>
    <mergeCell ref="C14:D14"/>
    <mergeCell ref="B20:B22"/>
    <mergeCell ref="C20:C22"/>
    <mergeCell ref="C27:C28"/>
    <mergeCell ref="C31:D31"/>
    <mergeCell ref="C32:C33"/>
    <mergeCell ref="B40:D40"/>
    <mergeCell ref="B39:D39"/>
    <mergeCell ref="B35:B36"/>
    <mergeCell ref="C35:C36"/>
    <mergeCell ref="N27:N28"/>
    <mergeCell ref="K32:K33"/>
    <mergeCell ref="J27:J28"/>
    <mergeCell ref="K27:K28"/>
    <mergeCell ref="M27:M28"/>
    <mergeCell ref="L27:L28"/>
    <mergeCell ref="I32:I33"/>
    <mergeCell ref="B1:J1"/>
    <mergeCell ref="B3:B4"/>
    <mergeCell ref="B6:B7"/>
    <mergeCell ref="J2:N2"/>
    <mergeCell ref="B32:B33"/>
    <mergeCell ref="E3:E4"/>
    <mergeCell ref="J3:N3"/>
    <mergeCell ref="C6:C7"/>
    <mergeCell ref="C5:D5"/>
    <mergeCell ref="C3:D4"/>
    <mergeCell ref="H3:H4"/>
    <mergeCell ref="N6:N7"/>
    <mergeCell ref="M6:M7"/>
    <mergeCell ref="M16:M17"/>
    <mergeCell ref="K16:K17"/>
    <mergeCell ref="M23:M24"/>
    <mergeCell ref="N23:N24"/>
    <mergeCell ref="K23:K24"/>
    <mergeCell ref="J23:J24"/>
    <mergeCell ref="B16:B17"/>
    <mergeCell ref="B23:B24"/>
    <mergeCell ref="C23:C24"/>
    <mergeCell ref="C16:C17"/>
    <mergeCell ref="N25:N26"/>
    <mergeCell ref="B25:B26"/>
    <mergeCell ref="C25:C26"/>
    <mergeCell ref="J25:J26"/>
    <mergeCell ref="K25:K26"/>
    <mergeCell ref="M25:M26"/>
    <mergeCell ref="L25:L26"/>
    <mergeCell ref="M20:M22"/>
    <mergeCell ref="N20:N22"/>
    <mergeCell ref="N16:N17"/>
    <mergeCell ref="J20:J22"/>
    <mergeCell ref="I20:I22"/>
    <mergeCell ref="J16:J17"/>
    <mergeCell ref="J35:J36"/>
    <mergeCell ref="K35:K36"/>
    <mergeCell ref="M35:M36"/>
    <mergeCell ref="N35:N36"/>
    <mergeCell ref="M32:M33"/>
    <mergeCell ref="N32:N33"/>
    <mergeCell ref="J32:J33"/>
    <mergeCell ref="L32:L33"/>
    <mergeCell ref="L35:L36"/>
    <mergeCell ref="F3:F4"/>
    <mergeCell ref="L6:L7"/>
    <mergeCell ref="L16:L17"/>
    <mergeCell ref="L20:L22"/>
    <mergeCell ref="L23:L24"/>
    <mergeCell ref="J6:J7"/>
    <mergeCell ref="G3:G4"/>
    <mergeCell ref="K6:K7"/>
    <mergeCell ref="I3:I4"/>
    <mergeCell ref="I23:I24"/>
    <mergeCell ref="I16:I17"/>
    <mergeCell ref="K20:K22"/>
  </mergeCells>
  <phoneticPr fontId="12" type="noConversion"/>
  <pageMargins left="0.19685039370078741" right="0.19685039370078741" top="0.19685039370078741" bottom="0.19685039370078741" header="0" footer="0"/>
  <pageSetup paperSize="9" scale="71"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O55"/>
  <sheetViews>
    <sheetView zoomScale="85" zoomScaleNormal="85" workbookViewId="0">
      <pane ySplit="4" topLeftCell="A5" activePane="bottomLeft" state="frozen"/>
      <selection activeCell="F27" sqref="F27"/>
      <selection pane="bottomLeft" activeCell="J6" sqref="J6"/>
    </sheetView>
  </sheetViews>
  <sheetFormatPr defaultColWidth="9.140625" defaultRowHeight="12" x14ac:dyDescent="0.2"/>
  <cols>
    <col min="1" max="1" width="1.85546875" style="30" customWidth="1"/>
    <col min="2" max="2" width="17.140625" style="30" customWidth="1"/>
    <col min="3" max="3" width="57.5703125" style="30" customWidth="1"/>
    <col min="4" max="4" width="7.85546875" style="502" customWidth="1"/>
    <col min="5" max="5" width="11.85546875" style="819" customWidth="1"/>
    <col min="6" max="6" width="14.5703125" style="819" customWidth="1"/>
    <col min="7" max="9" width="11.85546875" style="819" customWidth="1"/>
    <col min="10" max="10" width="34.7109375" style="819" customWidth="1"/>
    <col min="11" max="12" width="7.5703125" style="820" customWidth="1"/>
    <col min="13" max="14" width="6" style="774" customWidth="1"/>
    <col min="15" max="15" width="9.140625" style="519"/>
    <col min="16" max="16384" width="9.140625" style="7"/>
  </cols>
  <sheetData>
    <row r="1" spans="1:15" ht="25.5" customHeight="1" x14ac:dyDescent="0.25">
      <c r="A1" s="201"/>
      <c r="B1" s="1233" t="s">
        <v>1370</v>
      </c>
      <c r="C1" s="1233"/>
      <c r="D1" s="1233"/>
      <c r="E1" s="1233"/>
      <c r="F1" s="1233"/>
      <c r="G1" s="1233"/>
      <c r="H1" s="1233"/>
      <c r="I1" s="1233"/>
      <c r="J1" s="1233"/>
      <c r="K1" s="775"/>
      <c r="L1" s="775"/>
      <c r="M1" s="531"/>
      <c r="N1" s="531"/>
    </row>
    <row r="2" spans="1:15" ht="16.5" customHeight="1" x14ac:dyDescent="0.2">
      <c r="A2" s="31"/>
      <c r="B2" s="31"/>
      <c r="C2" s="31"/>
      <c r="D2" s="501"/>
      <c r="E2" s="776"/>
      <c r="F2" s="776"/>
      <c r="G2" s="776"/>
      <c r="H2" s="776"/>
      <c r="I2" s="776"/>
      <c r="J2" s="1267"/>
      <c r="K2" s="1267"/>
      <c r="L2" s="1267"/>
      <c r="M2" s="1267"/>
      <c r="N2" s="1267"/>
    </row>
    <row r="3" spans="1:15" s="8" customFormat="1" ht="19.5" customHeight="1" x14ac:dyDescent="0.2">
      <c r="A3" s="250"/>
      <c r="B3" s="1086" t="s">
        <v>312</v>
      </c>
      <c r="C3" s="1088" t="s">
        <v>450</v>
      </c>
      <c r="D3" s="1207"/>
      <c r="E3" s="954" t="s">
        <v>1356</v>
      </c>
      <c r="F3" s="962" t="s">
        <v>1306</v>
      </c>
      <c r="G3" s="954" t="s">
        <v>313</v>
      </c>
      <c r="H3" s="954" t="s">
        <v>314</v>
      </c>
      <c r="I3" s="954" t="s">
        <v>1148</v>
      </c>
      <c r="J3" s="1090" t="s">
        <v>42</v>
      </c>
      <c r="K3" s="1091"/>
      <c r="L3" s="1091"/>
      <c r="M3" s="1091"/>
      <c r="N3" s="1092"/>
      <c r="O3" s="519"/>
    </row>
    <row r="4" spans="1:15" s="8" customFormat="1" ht="66.75" customHeight="1" x14ac:dyDescent="0.2">
      <c r="A4" s="251"/>
      <c r="B4" s="1087"/>
      <c r="C4" s="1089"/>
      <c r="D4" s="1208"/>
      <c r="E4" s="954"/>
      <c r="F4" s="962"/>
      <c r="G4" s="954"/>
      <c r="H4" s="954"/>
      <c r="I4" s="954"/>
      <c r="J4" s="485" t="s">
        <v>43</v>
      </c>
      <c r="K4" s="383" t="s">
        <v>917</v>
      </c>
      <c r="L4" s="496" t="s">
        <v>1346</v>
      </c>
      <c r="M4" s="200" t="s">
        <v>918</v>
      </c>
      <c r="N4" s="200" t="s">
        <v>919</v>
      </c>
      <c r="O4" s="519"/>
    </row>
    <row r="5" spans="1:15" s="8" customFormat="1" ht="26.25" customHeight="1" x14ac:dyDescent="0.2">
      <c r="A5" s="193"/>
      <c r="B5" s="180" t="s">
        <v>652</v>
      </c>
      <c r="C5" s="1258" t="s">
        <v>671</v>
      </c>
      <c r="D5" s="1259"/>
      <c r="E5" s="777">
        <f>+E6+E10+E16</f>
        <v>258.89999999999998</v>
      </c>
      <c r="F5" s="777">
        <f>+F6+F10+F16</f>
        <v>258.89999999999998</v>
      </c>
      <c r="G5" s="777">
        <f>+G6+G10+G16</f>
        <v>258.89999999999998</v>
      </c>
      <c r="H5" s="777">
        <f>+H6+H10+H16</f>
        <v>258.89999999999998</v>
      </c>
      <c r="I5" s="777"/>
      <c r="J5" s="778"/>
      <c r="K5" s="779"/>
      <c r="L5" s="779"/>
      <c r="M5" s="761"/>
      <c r="N5" s="761"/>
      <c r="O5" s="523"/>
    </row>
    <row r="6" spans="1:15" ht="44.25" customHeight="1" x14ac:dyDescent="0.2">
      <c r="A6" s="80"/>
      <c r="B6" s="1263" t="s">
        <v>653</v>
      </c>
      <c r="C6" s="1266" t="s">
        <v>654</v>
      </c>
      <c r="D6" s="1240" t="s">
        <v>5</v>
      </c>
      <c r="E6" s="1260">
        <v>255.9</v>
      </c>
      <c r="F6" s="1270">
        <v>255.9</v>
      </c>
      <c r="G6" s="1260">
        <v>255.9</v>
      </c>
      <c r="H6" s="1268">
        <v>255.9</v>
      </c>
      <c r="I6" s="1268" t="s">
        <v>1187</v>
      </c>
      <c r="J6" s="130" t="s">
        <v>93</v>
      </c>
      <c r="K6" s="131">
        <v>2660</v>
      </c>
      <c r="L6" s="547">
        <v>2660</v>
      </c>
      <c r="M6" s="78">
        <v>2640</v>
      </c>
      <c r="N6" s="78">
        <v>2640</v>
      </c>
      <c r="O6" s="523"/>
    </row>
    <row r="7" spans="1:15" ht="45.75" customHeight="1" x14ac:dyDescent="0.2">
      <c r="A7" s="80"/>
      <c r="B7" s="1264"/>
      <c r="C7" s="1266"/>
      <c r="D7" s="1241"/>
      <c r="E7" s="1261"/>
      <c r="F7" s="1271"/>
      <c r="G7" s="1261"/>
      <c r="H7" s="1269"/>
      <c r="I7" s="1269"/>
      <c r="J7" s="130" t="s">
        <v>107</v>
      </c>
      <c r="K7" s="131">
        <v>1700</v>
      </c>
      <c r="L7" s="547">
        <v>1700</v>
      </c>
      <c r="M7" s="78">
        <v>1690</v>
      </c>
      <c r="N7" s="78">
        <v>1690</v>
      </c>
      <c r="O7" s="523"/>
    </row>
    <row r="8" spans="1:15" ht="87.75" customHeight="1" x14ac:dyDescent="0.2">
      <c r="A8" s="80"/>
      <c r="B8" s="1264"/>
      <c r="C8" s="1266"/>
      <c r="D8" s="1241"/>
      <c r="E8" s="1261"/>
      <c r="F8" s="1271"/>
      <c r="G8" s="1261"/>
      <c r="H8" s="1269"/>
      <c r="I8" s="1269"/>
      <c r="J8" s="130" t="s">
        <v>94</v>
      </c>
      <c r="K8" s="131">
        <v>2000</v>
      </c>
      <c r="L8" s="547">
        <v>2000</v>
      </c>
      <c r="M8" s="78">
        <v>2000</v>
      </c>
      <c r="N8" s="78">
        <v>2000</v>
      </c>
      <c r="O8" s="523"/>
    </row>
    <row r="9" spans="1:15" ht="73.5" customHeight="1" x14ac:dyDescent="0.2">
      <c r="A9" s="80"/>
      <c r="B9" s="1264"/>
      <c r="C9" s="1266"/>
      <c r="D9" s="1241"/>
      <c r="E9" s="1261"/>
      <c r="F9" s="1271"/>
      <c r="G9" s="1261"/>
      <c r="H9" s="1269"/>
      <c r="I9" s="1269"/>
      <c r="J9" s="130" t="s">
        <v>95</v>
      </c>
      <c r="K9" s="131">
        <v>30</v>
      </c>
      <c r="L9" s="547">
        <v>30</v>
      </c>
      <c r="M9" s="78">
        <v>30</v>
      </c>
      <c r="N9" s="78">
        <v>30</v>
      </c>
      <c r="O9" s="523"/>
    </row>
    <row r="10" spans="1:15" ht="92.25" customHeight="1" x14ac:dyDescent="0.2">
      <c r="A10" s="80"/>
      <c r="B10" s="1265"/>
      <c r="C10" s="1266"/>
      <c r="D10" s="1241"/>
      <c r="E10" s="1261"/>
      <c r="F10" s="1271"/>
      <c r="G10" s="1261"/>
      <c r="H10" s="1269"/>
      <c r="I10" s="1269"/>
      <c r="J10" s="130" t="s">
        <v>96</v>
      </c>
      <c r="K10" s="131">
        <v>100</v>
      </c>
      <c r="L10" s="547">
        <v>100</v>
      </c>
      <c r="M10" s="78">
        <v>100</v>
      </c>
      <c r="N10" s="78">
        <v>100</v>
      </c>
      <c r="O10" s="523"/>
    </row>
    <row r="11" spans="1:15" ht="101.25" customHeight="1" x14ac:dyDescent="0.2">
      <c r="A11" s="80"/>
      <c r="B11" s="80"/>
      <c r="C11" s="1266"/>
      <c r="D11" s="1241"/>
      <c r="E11" s="1261"/>
      <c r="F11" s="1271"/>
      <c r="G11" s="1261"/>
      <c r="H11" s="781"/>
      <c r="I11" s="780"/>
      <c r="J11" s="130" t="s">
        <v>209</v>
      </c>
      <c r="K11" s="131">
        <v>55</v>
      </c>
      <c r="L11" s="547">
        <v>55</v>
      </c>
      <c r="M11" s="78">
        <v>55</v>
      </c>
      <c r="N11" s="78">
        <v>55</v>
      </c>
      <c r="O11" s="523"/>
    </row>
    <row r="12" spans="1:15" ht="29.25" customHeight="1" x14ac:dyDescent="0.2">
      <c r="A12" s="80"/>
      <c r="B12" s="80"/>
      <c r="C12" s="1266"/>
      <c r="D12" s="1241"/>
      <c r="E12" s="1261"/>
      <c r="F12" s="1271"/>
      <c r="G12" s="1261"/>
      <c r="H12" s="781"/>
      <c r="I12" s="780"/>
      <c r="J12" s="130" t="s">
        <v>29</v>
      </c>
      <c r="K12" s="131">
        <v>125</v>
      </c>
      <c r="L12" s="547">
        <v>125</v>
      </c>
      <c r="M12" s="78">
        <v>125</v>
      </c>
      <c r="N12" s="78">
        <v>125</v>
      </c>
      <c r="O12" s="523"/>
    </row>
    <row r="13" spans="1:15" ht="29.25" customHeight="1" x14ac:dyDescent="0.2">
      <c r="A13" s="80"/>
      <c r="B13" s="80"/>
      <c r="C13" s="1266"/>
      <c r="D13" s="1241"/>
      <c r="E13" s="1261"/>
      <c r="F13" s="1271"/>
      <c r="G13" s="1261"/>
      <c r="H13" s="781"/>
      <c r="I13" s="780"/>
      <c r="J13" s="130" t="s">
        <v>97</v>
      </c>
      <c r="K13" s="131">
        <v>27</v>
      </c>
      <c r="L13" s="547">
        <v>27</v>
      </c>
      <c r="M13" s="78">
        <v>25</v>
      </c>
      <c r="N13" s="78">
        <v>20</v>
      </c>
      <c r="O13" s="523"/>
    </row>
    <row r="14" spans="1:15" ht="29.25" customHeight="1" x14ac:dyDescent="0.2">
      <c r="A14" s="80"/>
      <c r="B14" s="80"/>
      <c r="C14" s="1266"/>
      <c r="D14" s="1241"/>
      <c r="E14" s="1261"/>
      <c r="F14" s="1271"/>
      <c r="G14" s="1261"/>
      <c r="H14" s="781"/>
      <c r="I14" s="780"/>
      <c r="J14" s="782" t="s">
        <v>98</v>
      </c>
      <c r="K14" s="783">
        <v>7200</v>
      </c>
      <c r="L14" s="784">
        <v>7200</v>
      </c>
      <c r="M14" s="762">
        <v>7200</v>
      </c>
      <c r="N14" s="762">
        <v>7200</v>
      </c>
      <c r="O14" s="523"/>
    </row>
    <row r="15" spans="1:15" ht="29.25" customHeight="1" x14ac:dyDescent="0.2">
      <c r="A15" s="80"/>
      <c r="B15" s="80"/>
      <c r="C15" s="1266"/>
      <c r="D15" s="1242"/>
      <c r="E15" s="1262"/>
      <c r="F15" s="1272"/>
      <c r="G15" s="1262"/>
      <c r="H15" s="786"/>
      <c r="I15" s="785"/>
      <c r="J15" s="782" t="s">
        <v>99</v>
      </c>
      <c r="K15" s="783">
        <v>2800</v>
      </c>
      <c r="L15" s="784">
        <v>2800</v>
      </c>
      <c r="M15" s="762">
        <v>800</v>
      </c>
      <c r="N15" s="762">
        <v>2800</v>
      </c>
      <c r="O15" s="523"/>
    </row>
    <row r="16" spans="1:15" ht="29.25" customHeight="1" x14ac:dyDescent="0.2">
      <c r="A16" s="32"/>
      <c r="B16" s="80" t="s">
        <v>668</v>
      </c>
      <c r="C16" s="80" t="s">
        <v>670</v>
      </c>
      <c r="D16" s="46" t="s">
        <v>1</v>
      </c>
      <c r="E16" s="787">
        <v>3</v>
      </c>
      <c r="F16" s="542">
        <v>3</v>
      </c>
      <c r="G16" s="787">
        <v>3</v>
      </c>
      <c r="H16" s="787">
        <v>3</v>
      </c>
      <c r="I16" s="787"/>
      <c r="J16" s="129" t="s">
        <v>74</v>
      </c>
      <c r="K16" s="788">
        <v>1</v>
      </c>
      <c r="L16" s="789">
        <v>1</v>
      </c>
      <c r="M16" s="763">
        <v>1</v>
      </c>
      <c r="N16" s="763">
        <v>1</v>
      </c>
      <c r="O16" s="523"/>
    </row>
    <row r="17" spans="1:15" ht="34.5" customHeight="1" x14ac:dyDescent="0.2">
      <c r="A17" s="194"/>
      <c r="B17" s="161" t="s">
        <v>656</v>
      </c>
      <c r="C17" s="195" t="s">
        <v>669</v>
      </c>
      <c r="D17" s="195"/>
      <c r="E17" s="777">
        <f t="shared" ref="E17:H17" si="0">SUM(E18:E33)</f>
        <v>1479.4999999999998</v>
      </c>
      <c r="F17" s="777">
        <f t="shared" si="0"/>
        <v>1408.4999999999998</v>
      </c>
      <c r="G17" s="777">
        <f t="shared" si="0"/>
        <v>915.6</v>
      </c>
      <c r="H17" s="777">
        <f t="shared" si="0"/>
        <v>1116</v>
      </c>
      <c r="I17" s="777"/>
      <c r="J17" s="778"/>
      <c r="K17" s="779"/>
      <c r="L17" s="779"/>
      <c r="M17" s="761"/>
      <c r="N17" s="761"/>
      <c r="O17" s="523"/>
    </row>
    <row r="18" spans="1:15" ht="45.75" customHeight="1" x14ac:dyDescent="0.2">
      <c r="A18" s="80"/>
      <c r="B18" s="80" t="s">
        <v>657</v>
      </c>
      <c r="C18" s="196" t="s">
        <v>655</v>
      </c>
      <c r="D18" s="46" t="s">
        <v>5</v>
      </c>
      <c r="E18" s="790">
        <v>360</v>
      </c>
      <c r="F18" s="791">
        <v>360</v>
      </c>
      <c r="G18" s="790">
        <v>360</v>
      </c>
      <c r="H18" s="790">
        <v>360</v>
      </c>
      <c r="I18" s="790" t="s">
        <v>1188</v>
      </c>
      <c r="J18" s="782" t="s">
        <v>69</v>
      </c>
      <c r="K18" s="792">
        <v>45</v>
      </c>
      <c r="L18" s="793">
        <v>45</v>
      </c>
      <c r="M18" s="33">
        <v>45</v>
      </c>
      <c r="N18" s="33">
        <v>45</v>
      </c>
      <c r="O18" s="523"/>
    </row>
    <row r="19" spans="1:15" ht="41.25" customHeight="1" x14ac:dyDescent="0.2">
      <c r="A19" s="33"/>
      <c r="B19" s="80" t="s">
        <v>658</v>
      </c>
      <c r="C19" s="46" t="s">
        <v>940</v>
      </c>
      <c r="D19" s="46" t="s">
        <v>1</v>
      </c>
      <c r="E19" s="794">
        <v>40</v>
      </c>
      <c r="F19" s="791">
        <v>40</v>
      </c>
      <c r="G19" s="794">
        <v>40</v>
      </c>
      <c r="H19" s="794">
        <v>40</v>
      </c>
      <c r="I19" s="790" t="s">
        <v>1188</v>
      </c>
      <c r="J19" s="782" t="s">
        <v>210</v>
      </c>
      <c r="K19" s="792">
        <v>10</v>
      </c>
      <c r="L19" s="793">
        <v>10</v>
      </c>
      <c r="M19" s="33">
        <v>10</v>
      </c>
      <c r="N19" s="33">
        <v>10</v>
      </c>
      <c r="O19" s="523"/>
    </row>
    <row r="20" spans="1:15" ht="45" customHeight="1" x14ac:dyDescent="0.2">
      <c r="A20" s="99"/>
      <c r="B20" s="80" t="s">
        <v>659</v>
      </c>
      <c r="C20" s="98" t="s">
        <v>672</v>
      </c>
      <c r="D20" s="46" t="s">
        <v>1</v>
      </c>
      <c r="E20" s="794">
        <v>35</v>
      </c>
      <c r="F20" s="791">
        <v>35</v>
      </c>
      <c r="G20" s="794">
        <v>20</v>
      </c>
      <c r="H20" s="794">
        <v>20</v>
      </c>
      <c r="I20" s="795" t="s">
        <v>1190</v>
      </c>
      <c r="J20" s="796" t="s">
        <v>187</v>
      </c>
      <c r="K20" s="797" t="s">
        <v>122</v>
      </c>
      <c r="L20" s="798" t="s">
        <v>122</v>
      </c>
      <c r="M20" s="764" t="s">
        <v>30</v>
      </c>
      <c r="N20" s="764" t="s">
        <v>30</v>
      </c>
      <c r="O20" s="523"/>
    </row>
    <row r="21" spans="1:15" ht="17.25" customHeight="1" x14ac:dyDescent="0.2">
      <c r="A21" s="99"/>
      <c r="B21" s="1243" t="s">
        <v>660</v>
      </c>
      <c r="C21" s="1240" t="s">
        <v>673</v>
      </c>
      <c r="D21" s="46" t="s">
        <v>1</v>
      </c>
      <c r="E21" s="794">
        <v>0</v>
      </c>
      <c r="F21" s="791">
        <v>0</v>
      </c>
      <c r="G21" s="794">
        <v>0</v>
      </c>
      <c r="H21" s="794">
        <v>0</v>
      </c>
      <c r="I21" s="795" t="s">
        <v>1190</v>
      </c>
      <c r="J21" s="1255" t="s">
        <v>223</v>
      </c>
      <c r="K21" s="1252"/>
      <c r="L21" s="1246"/>
      <c r="M21" s="1249">
        <v>1</v>
      </c>
      <c r="N21" s="1249"/>
      <c r="O21" s="523"/>
    </row>
    <row r="22" spans="1:15" ht="17.25" customHeight="1" x14ac:dyDescent="0.2">
      <c r="A22" s="190"/>
      <c r="B22" s="1244"/>
      <c r="C22" s="1241"/>
      <c r="D22" s="46" t="s">
        <v>4</v>
      </c>
      <c r="E22" s="794">
        <v>255</v>
      </c>
      <c r="F22" s="791">
        <v>255</v>
      </c>
      <c r="G22" s="794">
        <v>0</v>
      </c>
      <c r="H22" s="794">
        <v>0</v>
      </c>
      <c r="I22" s="799"/>
      <c r="J22" s="1256"/>
      <c r="K22" s="1253"/>
      <c r="L22" s="1247"/>
      <c r="M22" s="1250"/>
      <c r="N22" s="1250"/>
      <c r="O22" s="523"/>
    </row>
    <row r="23" spans="1:15" ht="17.25" customHeight="1" x14ac:dyDescent="0.2">
      <c r="A23" s="190"/>
      <c r="B23" s="1244"/>
      <c r="C23" s="1241"/>
      <c r="D23" s="46" t="s">
        <v>2</v>
      </c>
      <c r="E23" s="794">
        <v>93.3</v>
      </c>
      <c r="F23" s="791">
        <v>93.3</v>
      </c>
      <c r="G23" s="794">
        <v>31.1</v>
      </c>
      <c r="H23" s="794">
        <v>0</v>
      </c>
      <c r="I23" s="799"/>
      <c r="J23" s="1256"/>
      <c r="K23" s="1253"/>
      <c r="L23" s="1247"/>
      <c r="M23" s="1250"/>
      <c r="N23" s="1250"/>
      <c r="O23" s="523"/>
    </row>
    <row r="24" spans="1:15" ht="17.25" customHeight="1" x14ac:dyDescent="0.2">
      <c r="A24" s="191"/>
      <c r="B24" s="1245"/>
      <c r="C24" s="1242"/>
      <c r="D24" s="46" t="s">
        <v>5</v>
      </c>
      <c r="E24" s="794">
        <v>16.5</v>
      </c>
      <c r="F24" s="791">
        <v>16.5</v>
      </c>
      <c r="G24" s="794">
        <v>5.5</v>
      </c>
      <c r="H24" s="794">
        <v>0</v>
      </c>
      <c r="I24" s="800"/>
      <c r="J24" s="1257"/>
      <c r="K24" s="1254"/>
      <c r="L24" s="1248"/>
      <c r="M24" s="1251"/>
      <c r="N24" s="1251"/>
      <c r="O24" s="523"/>
    </row>
    <row r="25" spans="1:15" ht="42" customHeight="1" x14ac:dyDescent="0.2">
      <c r="A25" s="99"/>
      <c r="B25" s="80" t="s">
        <v>661</v>
      </c>
      <c r="C25" s="103" t="s">
        <v>674</v>
      </c>
      <c r="D25" s="46" t="s">
        <v>5</v>
      </c>
      <c r="E25" s="794">
        <v>158.5</v>
      </c>
      <c r="F25" s="791">
        <v>158.5</v>
      </c>
      <c r="G25" s="794">
        <v>0</v>
      </c>
      <c r="H25" s="794">
        <v>0</v>
      </c>
      <c r="I25" s="795" t="s">
        <v>1190</v>
      </c>
      <c r="J25" s="801" t="s">
        <v>224</v>
      </c>
      <c r="K25" s="802"/>
      <c r="L25" s="789"/>
      <c r="M25" s="191">
        <v>1</v>
      </c>
      <c r="N25" s="191"/>
      <c r="O25" s="523"/>
    </row>
    <row r="26" spans="1:15" ht="45.75" customHeight="1" x14ac:dyDescent="0.2">
      <c r="A26" s="99"/>
      <c r="B26" s="80" t="s">
        <v>662</v>
      </c>
      <c r="C26" s="46" t="s">
        <v>675</v>
      </c>
      <c r="D26" s="46" t="s">
        <v>1</v>
      </c>
      <c r="E26" s="794">
        <v>206</v>
      </c>
      <c r="F26" s="791">
        <v>135</v>
      </c>
      <c r="G26" s="794">
        <v>159</v>
      </c>
      <c r="H26" s="794">
        <v>96</v>
      </c>
      <c r="I26" s="794" t="s">
        <v>1190</v>
      </c>
      <c r="J26" s="801" t="s">
        <v>223</v>
      </c>
      <c r="K26" s="802">
        <v>1</v>
      </c>
      <c r="L26" s="789">
        <v>1</v>
      </c>
      <c r="M26" s="191">
        <v>1</v>
      </c>
      <c r="N26" s="191">
        <v>1</v>
      </c>
      <c r="O26" s="523"/>
    </row>
    <row r="27" spans="1:15" ht="57" customHeight="1" x14ac:dyDescent="0.2">
      <c r="A27" s="191"/>
      <c r="B27" s="80" t="s">
        <v>663</v>
      </c>
      <c r="C27" s="46" t="s">
        <v>676</v>
      </c>
      <c r="D27" s="46" t="s">
        <v>5</v>
      </c>
      <c r="E27" s="794">
        <v>300</v>
      </c>
      <c r="F27" s="791">
        <v>300</v>
      </c>
      <c r="G27" s="794">
        <v>0</v>
      </c>
      <c r="H27" s="794">
        <v>0</v>
      </c>
      <c r="I27" s="794" t="s">
        <v>1188</v>
      </c>
      <c r="J27" s="196" t="s">
        <v>186</v>
      </c>
      <c r="K27" s="803"/>
      <c r="L27" s="793"/>
      <c r="M27" s="93">
        <v>15.943</v>
      </c>
      <c r="N27" s="93"/>
      <c r="O27" s="523"/>
    </row>
    <row r="28" spans="1:15" ht="28.5" customHeight="1" x14ac:dyDescent="0.2">
      <c r="A28" s="93"/>
      <c r="B28" s="80" t="s">
        <v>682</v>
      </c>
      <c r="C28" s="46" t="s">
        <v>677</v>
      </c>
      <c r="D28" s="46" t="s">
        <v>1</v>
      </c>
      <c r="E28" s="794">
        <v>0</v>
      </c>
      <c r="F28" s="791">
        <v>0</v>
      </c>
      <c r="G28" s="794">
        <v>300</v>
      </c>
      <c r="H28" s="794">
        <v>600</v>
      </c>
      <c r="I28" s="794" t="s">
        <v>1190</v>
      </c>
      <c r="J28" s="801" t="s">
        <v>223</v>
      </c>
      <c r="K28" s="803"/>
      <c r="L28" s="793"/>
      <c r="M28" s="93"/>
      <c r="N28" s="93">
        <v>1</v>
      </c>
      <c r="O28" s="523"/>
    </row>
    <row r="29" spans="1:15" ht="39.75" customHeight="1" x14ac:dyDescent="0.2">
      <c r="A29" s="99"/>
      <c r="B29" s="80" t="s">
        <v>664</v>
      </c>
      <c r="C29" s="79" t="s">
        <v>678</v>
      </c>
      <c r="D29" s="46" t="s">
        <v>1</v>
      </c>
      <c r="E29" s="794">
        <v>3.8</v>
      </c>
      <c r="F29" s="791">
        <v>3.8</v>
      </c>
      <c r="G29" s="794">
        <v>0</v>
      </c>
      <c r="H29" s="794">
        <v>0</v>
      </c>
      <c r="I29" s="794" t="s">
        <v>1189</v>
      </c>
      <c r="J29" s="138" t="s">
        <v>226</v>
      </c>
      <c r="K29" s="803" t="s">
        <v>225</v>
      </c>
      <c r="L29" s="793" t="s">
        <v>225</v>
      </c>
      <c r="M29" s="93"/>
      <c r="N29" s="93"/>
      <c r="O29" s="523"/>
    </row>
    <row r="30" spans="1:15" ht="39.75" customHeight="1" x14ac:dyDescent="0.2">
      <c r="A30" s="99"/>
      <c r="B30" s="80" t="s">
        <v>665</v>
      </c>
      <c r="C30" s="79" t="s">
        <v>679</v>
      </c>
      <c r="D30" s="46" t="s">
        <v>1</v>
      </c>
      <c r="E30" s="794">
        <v>3.8</v>
      </c>
      <c r="F30" s="791">
        <v>3.8</v>
      </c>
      <c r="G30" s="794">
        <v>0</v>
      </c>
      <c r="H30" s="794">
        <v>0</v>
      </c>
      <c r="I30" s="794" t="s">
        <v>1189</v>
      </c>
      <c r="J30" s="138" t="s">
        <v>226</v>
      </c>
      <c r="K30" s="803" t="s">
        <v>225</v>
      </c>
      <c r="L30" s="793" t="s">
        <v>225</v>
      </c>
      <c r="M30" s="93"/>
      <c r="N30" s="93"/>
      <c r="O30" s="523"/>
    </row>
    <row r="31" spans="1:15" ht="39.75" customHeight="1" x14ac:dyDescent="0.2">
      <c r="A31" s="99"/>
      <c r="B31" s="80" t="s">
        <v>666</v>
      </c>
      <c r="C31" s="46" t="s">
        <v>680</v>
      </c>
      <c r="D31" s="46" t="s">
        <v>1</v>
      </c>
      <c r="E31" s="794">
        <v>3.8</v>
      </c>
      <c r="F31" s="791">
        <v>3.8</v>
      </c>
      <c r="G31" s="794">
        <v>0</v>
      </c>
      <c r="H31" s="794">
        <v>0</v>
      </c>
      <c r="I31" s="794" t="s">
        <v>1189</v>
      </c>
      <c r="J31" s="138" t="s">
        <v>226</v>
      </c>
      <c r="K31" s="803" t="s">
        <v>227</v>
      </c>
      <c r="L31" s="793" t="s">
        <v>227</v>
      </c>
      <c r="M31" s="93"/>
      <c r="N31" s="93"/>
      <c r="O31" s="523"/>
    </row>
    <row r="32" spans="1:15" ht="36" customHeight="1" x14ac:dyDescent="0.2">
      <c r="A32" s="99"/>
      <c r="B32" s="80" t="s">
        <v>667</v>
      </c>
      <c r="C32" s="46" t="s">
        <v>681</v>
      </c>
      <c r="D32" s="46" t="s">
        <v>1</v>
      </c>
      <c r="E32" s="794">
        <v>3.8</v>
      </c>
      <c r="F32" s="791">
        <v>3.8</v>
      </c>
      <c r="G32" s="794">
        <v>0</v>
      </c>
      <c r="H32" s="794">
        <v>0</v>
      </c>
      <c r="I32" s="794" t="s">
        <v>1189</v>
      </c>
      <c r="J32" s="138" t="s">
        <v>228</v>
      </c>
      <c r="K32" s="804" t="s">
        <v>229</v>
      </c>
      <c r="L32" s="805" t="s">
        <v>229</v>
      </c>
      <c r="M32" s="765"/>
      <c r="N32" s="93"/>
      <c r="O32" s="523"/>
    </row>
    <row r="33" spans="1:15" s="153" customFormat="1" ht="55.5" hidden="1" customHeight="1" x14ac:dyDescent="0.2">
      <c r="A33" s="197"/>
      <c r="B33" s="198"/>
      <c r="C33" s="199"/>
      <c r="D33" s="199"/>
      <c r="E33" s="794"/>
      <c r="F33" s="794"/>
      <c r="G33" s="794"/>
      <c r="H33" s="794"/>
      <c r="I33" s="794"/>
      <c r="J33" s="138"/>
      <c r="K33" s="803"/>
      <c r="L33" s="803"/>
      <c r="M33" s="766"/>
      <c r="N33" s="766"/>
      <c r="O33" s="519"/>
    </row>
    <row r="34" spans="1:15" ht="27.75" customHeight="1" x14ac:dyDescent="0.2">
      <c r="A34" s="925" t="s">
        <v>1023</v>
      </c>
      <c r="B34" s="925"/>
      <c r="C34" s="925"/>
      <c r="D34" s="925"/>
      <c r="E34" s="806">
        <f>+E17+E5</f>
        <v>1738.3999999999996</v>
      </c>
      <c r="F34" s="806">
        <f t="shared" ref="F34:H34" si="1">+F17+F5</f>
        <v>1667.3999999999996</v>
      </c>
      <c r="G34" s="806">
        <f t="shared" si="1"/>
        <v>1174.5</v>
      </c>
      <c r="H34" s="806">
        <f t="shared" si="1"/>
        <v>1374.9</v>
      </c>
      <c r="I34" s="807"/>
      <c r="J34" s="808"/>
      <c r="K34" s="809"/>
      <c r="L34" s="809"/>
      <c r="M34" s="767"/>
      <c r="N34" s="767"/>
    </row>
    <row r="35" spans="1:15" ht="19.5" customHeight="1" x14ac:dyDescent="0.2">
      <c r="A35" s="970"/>
      <c r="B35" s="970"/>
      <c r="C35" s="970"/>
      <c r="D35" s="970"/>
      <c r="E35" s="787"/>
      <c r="F35" s="787"/>
      <c r="G35" s="787"/>
      <c r="H35" s="787"/>
      <c r="I35" s="807"/>
      <c r="J35" s="808"/>
      <c r="K35" s="810"/>
      <c r="L35" s="810"/>
      <c r="M35" s="768"/>
      <c r="N35" s="768"/>
    </row>
    <row r="36" spans="1:15" s="247" customFormat="1" ht="25.5" customHeight="1" x14ac:dyDescent="0.25">
      <c r="B36" s="244"/>
      <c r="C36" s="244" t="s">
        <v>833</v>
      </c>
      <c r="D36" s="244"/>
      <c r="E36" s="745">
        <f t="shared" ref="E36:H36" si="2">SUM(E38:E43)</f>
        <v>1738.4</v>
      </c>
      <c r="F36" s="745">
        <f t="shared" si="2"/>
        <v>1667.4</v>
      </c>
      <c r="G36" s="745">
        <f t="shared" si="2"/>
        <v>1174.5</v>
      </c>
      <c r="H36" s="745">
        <f t="shared" si="2"/>
        <v>1374.9</v>
      </c>
      <c r="I36" s="807"/>
      <c r="J36" s="746"/>
      <c r="K36" s="811"/>
      <c r="L36" s="811"/>
      <c r="M36" s="769"/>
      <c r="N36" s="770"/>
      <c r="O36" s="520"/>
    </row>
    <row r="37" spans="1:15" s="247" customFormat="1" ht="17.25" customHeight="1" x14ac:dyDescent="0.25">
      <c r="B37" s="238"/>
      <c r="C37" s="226" t="s">
        <v>834</v>
      </c>
      <c r="D37" s="238"/>
      <c r="E37" s="484"/>
      <c r="F37" s="541"/>
      <c r="G37" s="484"/>
      <c r="H37" s="484"/>
      <c r="I37" s="807"/>
      <c r="J37" s="747"/>
      <c r="K37" s="811"/>
      <c r="L37" s="811"/>
      <c r="M37" s="769"/>
      <c r="N37" s="770"/>
      <c r="O37" s="520"/>
    </row>
    <row r="38" spans="1:15" s="247" customFormat="1" ht="21" customHeight="1" x14ac:dyDescent="0.25">
      <c r="B38" s="238"/>
      <c r="C38" s="236" t="s">
        <v>835</v>
      </c>
      <c r="D38" s="238" t="s">
        <v>1</v>
      </c>
      <c r="E38" s="484">
        <f t="shared" ref="E38:H38" si="3">+E33+E32+E31+E30+E29+E28+E21+E20+E19+E16+E10+E26</f>
        <v>299.2</v>
      </c>
      <c r="F38" s="541">
        <f t="shared" ref="F38" si="4">+F33+F32+F31+F30+F29+F28+F21+F20+F19+F16+F10+F26</f>
        <v>228.2</v>
      </c>
      <c r="G38" s="484">
        <f t="shared" si="3"/>
        <v>522</v>
      </c>
      <c r="H38" s="484">
        <f t="shared" si="3"/>
        <v>759</v>
      </c>
      <c r="I38" s="807"/>
      <c r="J38" s="1239"/>
      <c r="K38" s="1239"/>
      <c r="L38" s="1239"/>
      <c r="M38" s="1239"/>
      <c r="N38" s="770"/>
      <c r="O38" s="520"/>
    </row>
    <row r="39" spans="1:15" s="247" customFormat="1" ht="21" customHeight="1" x14ac:dyDescent="0.25">
      <c r="B39" s="238"/>
      <c r="C39" s="236" t="s">
        <v>836</v>
      </c>
      <c r="D39" s="238" t="s">
        <v>5</v>
      </c>
      <c r="E39" s="484">
        <f>+E27+E25+E24+E18+E6</f>
        <v>1090.9000000000001</v>
      </c>
      <c r="F39" s="541">
        <f>+F27+F25+F24+F18+F6</f>
        <v>1090.9000000000001</v>
      </c>
      <c r="G39" s="484">
        <f>+G27+G25+G24+G18+G6</f>
        <v>621.4</v>
      </c>
      <c r="H39" s="484">
        <f>+H27+H25+H24+H18+H6</f>
        <v>615.9</v>
      </c>
      <c r="I39" s="807"/>
      <c r="J39" s="747"/>
      <c r="K39" s="811"/>
      <c r="L39" s="811"/>
      <c r="M39" s="769"/>
      <c r="N39" s="770"/>
      <c r="O39" s="520"/>
    </row>
    <row r="40" spans="1:15" s="247" customFormat="1" ht="21" customHeight="1" x14ac:dyDescent="0.25">
      <c r="B40" s="238"/>
      <c r="C40" s="236" t="s">
        <v>837</v>
      </c>
      <c r="D40" s="238" t="s">
        <v>6</v>
      </c>
      <c r="E40" s="484"/>
      <c r="F40" s="541"/>
      <c r="G40" s="484"/>
      <c r="H40" s="484"/>
      <c r="I40" s="807"/>
      <c r="J40" s="747"/>
      <c r="K40" s="811"/>
      <c r="L40" s="811"/>
      <c r="M40" s="769"/>
      <c r="N40" s="770"/>
      <c r="O40" s="520"/>
    </row>
    <row r="41" spans="1:15" s="247" customFormat="1" ht="21" customHeight="1" x14ac:dyDescent="0.25">
      <c r="B41" s="238"/>
      <c r="C41" s="236" t="s">
        <v>838</v>
      </c>
      <c r="D41" s="238" t="s">
        <v>2</v>
      </c>
      <c r="E41" s="484">
        <f t="shared" ref="E41:H41" si="5">+E23</f>
        <v>93.3</v>
      </c>
      <c r="F41" s="541">
        <f t="shared" ref="F41" si="6">+F23</f>
        <v>93.3</v>
      </c>
      <c r="G41" s="484">
        <f t="shared" si="5"/>
        <v>31.1</v>
      </c>
      <c r="H41" s="484">
        <f t="shared" si="5"/>
        <v>0</v>
      </c>
      <c r="I41" s="807"/>
      <c r="J41" s="747"/>
      <c r="K41" s="811"/>
      <c r="L41" s="811"/>
      <c r="M41" s="769"/>
      <c r="N41" s="770"/>
      <c r="O41" s="520"/>
    </row>
    <row r="42" spans="1:15" s="247" customFormat="1" ht="21" customHeight="1" x14ac:dyDescent="0.25">
      <c r="B42" s="238"/>
      <c r="C42" s="236" t="s">
        <v>839</v>
      </c>
      <c r="D42" s="238" t="s">
        <v>4</v>
      </c>
      <c r="E42" s="484">
        <f t="shared" ref="E42:H42" si="7">+E22</f>
        <v>255</v>
      </c>
      <c r="F42" s="541">
        <f t="shared" ref="F42" si="8">+F22</f>
        <v>255</v>
      </c>
      <c r="G42" s="484">
        <f t="shared" si="7"/>
        <v>0</v>
      </c>
      <c r="H42" s="484">
        <f t="shared" si="7"/>
        <v>0</v>
      </c>
      <c r="I42" s="807"/>
      <c r="J42" s="747"/>
      <c r="K42" s="811"/>
      <c r="L42" s="811"/>
      <c r="M42" s="769"/>
      <c r="N42" s="770"/>
      <c r="O42" s="520"/>
    </row>
    <row r="43" spans="1:15" s="247" customFormat="1" ht="21" customHeight="1" x14ac:dyDescent="0.25">
      <c r="B43" s="221"/>
      <c r="C43" s="237" t="s">
        <v>840</v>
      </c>
      <c r="D43" s="221" t="s">
        <v>844</v>
      </c>
      <c r="E43" s="484"/>
      <c r="F43" s="541"/>
      <c r="G43" s="484"/>
      <c r="H43" s="484"/>
      <c r="I43" s="807"/>
      <c r="J43" s="747"/>
      <c r="K43" s="811"/>
      <c r="L43" s="811"/>
      <c r="M43" s="769"/>
      <c r="N43" s="770"/>
      <c r="O43" s="520"/>
    </row>
    <row r="44" spans="1:15" s="247" customFormat="1" ht="57" customHeight="1" x14ac:dyDescent="0.25">
      <c r="B44" s="223"/>
      <c r="C44" s="249" t="s">
        <v>841</v>
      </c>
      <c r="D44" s="223" t="s">
        <v>845</v>
      </c>
      <c r="E44" s="745"/>
      <c r="F44" s="745"/>
      <c r="G44" s="745"/>
      <c r="H44" s="745"/>
      <c r="I44" s="807"/>
      <c r="J44" s="747"/>
      <c r="K44" s="811"/>
      <c r="L44" s="811"/>
      <c r="M44" s="769"/>
      <c r="N44" s="770"/>
      <c r="O44" s="520"/>
    </row>
    <row r="45" spans="1:15" s="247" customFormat="1" ht="34.5" customHeight="1" x14ac:dyDescent="0.25">
      <c r="B45" s="225"/>
      <c r="C45" s="225" t="s">
        <v>843</v>
      </c>
      <c r="D45" s="225"/>
      <c r="E45" s="748">
        <f t="shared" ref="E45:H45" si="9">+E44+E36</f>
        <v>1738.4</v>
      </c>
      <c r="F45" s="748">
        <f t="shared" ref="F45" si="10">+F44+F36</f>
        <v>1667.4</v>
      </c>
      <c r="G45" s="748">
        <f t="shared" si="9"/>
        <v>1174.5</v>
      </c>
      <c r="H45" s="748">
        <f t="shared" si="9"/>
        <v>1374.9</v>
      </c>
      <c r="I45" s="807"/>
      <c r="J45" s="747"/>
      <c r="K45" s="811"/>
      <c r="L45" s="811"/>
      <c r="M45" s="769"/>
      <c r="N45" s="770"/>
      <c r="O45" s="520"/>
    </row>
    <row r="46" spans="1:15" s="328" customFormat="1" ht="15.75" customHeight="1" x14ac:dyDescent="0.25">
      <c r="B46" s="329"/>
      <c r="C46" s="327" t="s">
        <v>842</v>
      </c>
      <c r="D46" s="329"/>
      <c r="E46" s="812"/>
      <c r="F46" s="821"/>
      <c r="G46" s="812"/>
      <c r="H46" s="812"/>
      <c r="I46" s="813"/>
      <c r="J46" s="814"/>
      <c r="K46" s="815"/>
      <c r="L46" s="815"/>
      <c r="M46" s="771"/>
      <c r="N46" s="772"/>
      <c r="O46" s="521"/>
    </row>
    <row r="47" spans="1:15" s="54" customFormat="1" ht="30" x14ac:dyDescent="0.2">
      <c r="A47" s="342"/>
      <c r="B47" s="329"/>
      <c r="C47" s="238" t="s">
        <v>1147</v>
      </c>
      <c r="D47" s="329"/>
      <c r="E47" s="812"/>
      <c r="F47" s="821"/>
      <c r="G47" s="812"/>
      <c r="H47" s="812"/>
      <c r="I47" s="813"/>
      <c r="J47" s="816"/>
      <c r="K47" s="817"/>
      <c r="L47" s="817"/>
      <c r="M47" s="773"/>
      <c r="N47" s="773"/>
      <c r="O47" s="519"/>
    </row>
    <row r="48" spans="1:15" s="27" customFormat="1" ht="15" x14ac:dyDescent="0.2">
      <c r="A48" s="26"/>
      <c r="B48" s="965" t="s">
        <v>1355</v>
      </c>
      <c r="C48" s="965"/>
      <c r="D48" s="965"/>
      <c r="E48" s="965"/>
      <c r="F48" s="965"/>
      <c r="G48" s="965"/>
      <c r="H48" s="965"/>
      <c r="I48" s="143"/>
      <c r="J48" s="123"/>
      <c r="K48" s="142"/>
      <c r="L48" s="142"/>
      <c r="M48" s="26"/>
      <c r="N48" s="26"/>
      <c r="O48" s="522"/>
    </row>
    <row r="49" spans="1:15" s="27" customFormat="1" ht="12.75" x14ac:dyDescent="0.2">
      <c r="A49" s="26"/>
      <c r="B49" s="26"/>
      <c r="D49" s="257"/>
      <c r="E49" s="143"/>
      <c r="F49" s="143"/>
      <c r="G49" s="143"/>
      <c r="H49" s="143"/>
      <c r="I49" s="143"/>
      <c r="J49" s="123"/>
      <c r="K49" s="142"/>
      <c r="L49" s="142"/>
      <c r="M49" s="26"/>
      <c r="N49" s="26"/>
      <c r="O49" s="522"/>
    </row>
    <row r="50" spans="1:15" s="27" customFormat="1" ht="12.75" x14ac:dyDescent="0.2">
      <c r="A50" s="26"/>
      <c r="B50" s="26"/>
      <c r="D50" s="257"/>
      <c r="E50" s="143"/>
      <c r="F50" s="143"/>
      <c r="G50" s="143"/>
      <c r="H50" s="143"/>
      <c r="I50" s="143"/>
      <c r="J50" s="123"/>
      <c r="K50" s="142"/>
      <c r="L50" s="142"/>
      <c r="M50" s="26"/>
      <c r="N50" s="26"/>
      <c r="O50" s="522"/>
    </row>
    <row r="51" spans="1:15" s="27" customFormat="1" ht="12.75" x14ac:dyDescent="0.2">
      <c r="A51" s="26"/>
      <c r="B51" s="26"/>
      <c r="D51" s="257"/>
      <c r="E51" s="143"/>
      <c r="F51" s="143"/>
      <c r="G51" s="143"/>
      <c r="H51" s="143"/>
      <c r="I51" s="143"/>
      <c r="J51" s="123"/>
      <c r="K51" s="142"/>
      <c r="L51" s="142"/>
      <c r="M51" s="26"/>
      <c r="N51" s="26"/>
      <c r="O51" s="522"/>
    </row>
    <row r="52" spans="1:15" s="27" customFormat="1" ht="12.75" x14ac:dyDescent="0.2">
      <c r="A52" s="26"/>
      <c r="B52" s="26"/>
      <c r="D52" s="257"/>
      <c r="E52" s="143"/>
      <c r="F52" s="143"/>
      <c r="G52" s="143"/>
      <c r="H52" s="143"/>
      <c r="I52" s="143"/>
      <c r="J52" s="123"/>
      <c r="K52" s="142"/>
      <c r="L52" s="142"/>
      <c r="M52" s="26"/>
      <c r="N52" s="26"/>
      <c r="O52" s="522"/>
    </row>
    <row r="53" spans="1:15" s="27" customFormat="1" ht="12.75" x14ac:dyDescent="0.2">
      <c r="A53" s="26"/>
      <c r="B53" s="26"/>
      <c r="D53" s="257"/>
      <c r="E53" s="818"/>
      <c r="F53" s="818"/>
      <c r="G53" s="143"/>
      <c r="H53" s="143"/>
      <c r="I53" s="143"/>
      <c r="J53" s="123"/>
      <c r="K53" s="142"/>
      <c r="L53" s="142"/>
      <c r="M53" s="26"/>
      <c r="N53" s="26"/>
      <c r="O53" s="522"/>
    </row>
    <row r="54" spans="1:15" s="27" customFormat="1" ht="12.75" x14ac:dyDescent="0.2">
      <c r="A54" s="26"/>
      <c r="B54" s="26"/>
      <c r="D54" s="257"/>
      <c r="E54" s="143"/>
      <c r="F54" s="143"/>
      <c r="G54" s="143"/>
      <c r="H54" s="143"/>
      <c r="I54" s="143"/>
      <c r="J54" s="123"/>
      <c r="K54" s="142"/>
      <c r="L54" s="142"/>
      <c r="M54" s="26"/>
      <c r="N54" s="26"/>
      <c r="O54" s="522"/>
    </row>
    <row r="55" spans="1:15" s="27" customFormat="1" ht="12.75" x14ac:dyDescent="0.2">
      <c r="A55" s="26"/>
      <c r="B55" s="26"/>
      <c r="D55" s="257"/>
      <c r="E55" s="143"/>
      <c r="F55" s="143"/>
      <c r="G55" s="143"/>
      <c r="H55" s="143"/>
      <c r="I55" s="143"/>
      <c r="J55" s="123"/>
      <c r="K55" s="142"/>
      <c r="L55" s="142"/>
      <c r="M55" s="26"/>
      <c r="N55" s="26"/>
      <c r="O55" s="522"/>
    </row>
  </sheetData>
  <mergeCells count="30">
    <mergeCell ref="B48:H48"/>
    <mergeCell ref="E6:E15"/>
    <mergeCell ref="G3:G4"/>
    <mergeCell ref="H3:H4"/>
    <mergeCell ref="I3:I4"/>
    <mergeCell ref="I6:I10"/>
    <mergeCell ref="H6:H10"/>
    <mergeCell ref="F3:F4"/>
    <mergeCell ref="F6:F15"/>
    <mergeCell ref="N21:N24"/>
    <mergeCell ref="M21:M24"/>
    <mergeCell ref="K21:K24"/>
    <mergeCell ref="J21:J24"/>
    <mergeCell ref="B1:J1"/>
    <mergeCell ref="B3:B4"/>
    <mergeCell ref="C5:D5"/>
    <mergeCell ref="G6:G15"/>
    <mergeCell ref="D6:D15"/>
    <mergeCell ref="B6:B10"/>
    <mergeCell ref="C6:C15"/>
    <mergeCell ref="J3:N3"/>
    <mergeCell ref="J2:N2"/>
    <mergeCell ref="C3:D4"/>
    <mergeCell ref="E3:E4"/>
    <mergeCell ref="J38:M38"/>
    <mergeCell ref="C21:C24"/>
    <mergeCell ref="A34:D34"/>
    <mergeCell ref="A35:D35"/>
    <mergeCell ref="B21:B24"/>
    <mergeCell ref="L21:L24"/>
  </mergeCells>
  <phoneticPr fontId="12" type="noConversion"/>
  <pageMargins left="0.19685039370078741" right="0.19685039370078741" top="0.59055118110236227" bottom="0.19685039370078741" header="0" footer="0"/>
  <pageSetup paperSize="9" scale="7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14</vt:i4>
      </vt:variant>
    </vt:vector>
  </HeadingPairs>
  <TitlesOfParts>
    <vt:vector size="27" baseType="lpstr">
      <vt:lpstr>01šviet.</vt:lpstr>
      <vt:lpstr>02sveikat.</vt:lpstr>
      <vt:lpstr>03social.</vt:lpstr>
      <vt:lpstr>04sport.</vt:lpstr>
      <vt:lpstr>05kultura</vt:lpstr>
      <vt:lpstr>06turizm_paveld</vt:lpstr>
      <vt:lpstr>07Infrastr.</vt:lpstr>
      <vt:lpstr>08aplinkosauga</vt:lpstr>
      <vt:lpstr>09ž.ū.</vt:lpstr>
      <vt:lpstr>10verslas</vt:lpstr>
      <vt:lpstr>11valdym.</vt:lpstr>
      <vt:lpstr>Lešu poreikis iš viso</vt:lpstr>
      <vt:lpstr>005-01-04-05</vt:lpstr>
      <vt:lpstr>'01šviet.'!Print_Area</vt:lpstr>
      <vt:lpstr>'02sveikat.'!Print_Area</vt:lpstr>
      <vt:lpstr>'03social.'!Print_Area</vt:lpstr>
      <vt:lpstr>'04sport.'!Print_Area</vt:lpstr>
      <vt:lpstr>'05kultura'!Print_Area</vt:lpstr>
      <vt:lpstr>'06turizm_paveld'!Print_Area</vt:lpstr>
      <vt:lpstr>'07Infrastr.'!Print_Area</vt:lpstr>
      <vt:lpstr>'08aplinkosauga'!Print_Area</vt:lpstr>
      <vt:lpstr>'09ž.ū.'!Print_Area</vt:lpstr>
      <vt:lpstr>'10verslas'!Print_Area</vt:lpstr>
      <vt:lpstr>'11valdym.'!Print_Area</vt:lpstr>
      <vt:lpstr>'Lešu poreikis iš viso'!Print_Area</vt:lpstr>
      <vt:lpstr>'01šviet.'!Print_Titles</vt:lpstr>
      <vt:lpstr>'07Infrastr.'!Print_Titles</vt:lpstr>
    </vt:vector>
  </TitlesOfParts>
  <Company>Kedainių raj.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Aušra Čiukienė</cp:lastModifiedBy>
  <cp:lastPrinted>2024-09-18T06:23:17Z</cp:lastPrinted>
  <dcterms:created xsi:type="dcterms:W3CDTF">2008-01-09T09:46:52Z</dcterms:created>
  <dcterms:modified xsi:type="dcterms:W3CDTF">2024-09-18T06:27:23Z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