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akaviciene\Desktop\seni dokumentai\2024 m sprendimai\2024-10-25 Tarybos posėdis\Biudzetas\Biudzetas Tarybai\"/>
    </mc:Choice>
  </mc:AlternateContent>
  <xr:revisionPtr revIDLastSave="0" documentId="13_ncr:1_{71167B81-BB53-441F-B7F2-C617DC229C1D}" xr6:coauthVersionLast="47" xr6:coauthVersionMax="47" xr10:uidLastSave="{00000000-0000-0000-0000-000000000000}"/>
  <bookViews>
    <workbookView xWindow="-120" yWindow="-120" windowWidth="29040" windowHeight="15720" tabRatio="897" activeTab="2" xr2:uid="{00000000-000D-0000-FFFF-FFFF00000000}"/>
  </bookViews>
  <sheets>
    <sheet name="1 pr" sheetId="75" r:id="rId1"/>
    <sheet name="9 pr" sheetId="68" r:id="rId2"/>
    <sheet name="10 pr" sheetId="76" r:id="rId3"/>
  </sheets>
  <definedNames>
    <definedName name="_xlnm.Print_Area" localSheetId="0">'1 pr'!$A$1:$C$51</definedName>
    <definedName name="_xlnm.Print_Area" localSheetId="1">'9 pr'!$A$1:$D$50</definedName>
    <definedName name="_xlnm.Print_Titles" localSheetId="0">'1 pr'!$7:$7</definedName>
    <definedName name="_xlnm.Print_Titles" localSheetId="1">'9 pr'!$14:$14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76" l="1"/>
  <c r="D35" i="76"/>
  <c r="D34" i="76"/>
  <c r="D31" i="76"/>
  <c r="D30" i="76"/>
  <c r="D19" i="76"/>
  <c r="D18" i="76"/>
  <c r="D17" i="76"/>
  <c r="D14" i="76" s="1"/>
  <c r="D16" i="76"/>
  <c r="C43" i="75"/>
  <c r="D123" i="76" l="1"/>
  <c r="D122" i="76" s="1"/>
  <c r="D121" i="76" s="1"/>
  <c r="D119" i="76"/>
  <c r="D118" i="76" s="1"/>
  <c r="D116" i="76"/>
  <c r="D114" i="76"/>
  <c r="D111" i="76"/>
  <c r="D109" i="76"/>
  <c r="D106" i="76" s="1"/>
  <c r="D107" i="76"/>
  <c r="D104" i="76"/>
  <c r="D103" i="76"/>
  <c r="D101" i="76"/>
  <c r="D99" i="76"/>
  <c r="D96" i="76"/>
  <c r="D95" i="76"/>
  <c r="D92" i="76" s="1"/>
  <c r="D93" i="76"/>
  <c r="D90" i="76"/>
  <c r="D89" i="76"/>
  <c r="D88" i="76" s="1"/>
  <c r="D86" i="76"/>
  <c r="D85" i="76"/>
  <c r="D84" i="76" s="1"/>
  <c r="D83" i="76"/>
  <c r="D82" i="76"/>
  <c r="D81" i="76"/>
  <c r="D80" i="76"/>
  <c r="D75" i="76"/>
  <c r="D74" i="76"/>
  <c r="D73" i="76" s="1"/>
  <c r="D72" i="76"/>
  <c r="D71" i="76" s="1"/>
  <c r="D70" i="76"/>
  <c r="D69" i="76"/>
  <c r="D67" i="76"/>
  <c r="D66" i="76"/>
  <c r="D61" i="76" s="1"/>
  <c r="D60" i="76"/>
  <c r="D59" i="76"/>
  <c r="D58" i="76"/>
  <c r="D57" i="76" s="1"/>
  <c r="D56" i="76"/>
  <c r="D55" i="76" s="1"/>
  <c r="D53" i="76"/>
  <c r="D50" i="76"/>
  <c r="D43" i="76"/>
  <c r="D41" i="76"/>
  <c r="D27" i="76"/>
  <c r="D20" i="76"/>
  <c r="D11" i="76"/>
  <c r="D98" i="76" l="1"/>
  <c r="D52" i="76"/>
  <c r="D113" i="76"/>
  <c r="D10" i="76"/>
  <c r="D124" i="76" s="1"/>
  <c r="D36" i="68" l="1"/>
  <c r="D47" i="68"/>
  <c r="D43" i="68"/>
  <c r="D42" i="68"/>
  <c r="D41" i="68"/>
  <c r="D40" i="68"/>
  <c r="D39" i="68"/>
  <c r="D38" i="68"/>
  <c r="D37" i="68"/>
  <c r="D35" i="68"/>
  <c r="D34" i="68"/>
  <c r="D33" i="68"/>
  <c r="D32" i="68"/>
  <c r="D31" i="68"/>
  <c r="D30" i="68"/>
  <c r="D29" i="68"/>
  <c r="D28" i="68"/>
  <c r="D27" i="68"/>
  <c r="D26" i="68"/>
  <c r="D25" i="68"/>
  <c r="D24" i="68"/>
  <c r="D23" i="68"/>
  <c r="D22" i="68"/>
  <c r="D21" i="68"/>
  <c r="D20" i="68"/>
  <c r="D19" i="68"/>
  <c r="D18" i="68"/>
  <c r="D17" i="68"/>
  <c r="D16" i="68"/>
  <c r="D15" i="68"/>
  <c r="D14" i="68"/>
  <c r="D13" i="68"/>
  <c r="D12" i="68"/>
  <c r="C40" i="75" l="1"/>
  <c r="C39" i="75"/>
  <c r="C44" i="75"/>
  <c r="C28" i="75" l="1"/>
  <c r="C47" i="75" l="1"/>
  <c r="C46" i="75"/>
  <c r="C41" i="75"/>
  <c r="C38" i="75" s="1"/>
  <c r="C34" i="75"/>
  <c r="C30" i="75"/>
  <c r="C27" i="75"/>
  <c r="C25" i="75" s="1"/>
  <c r="C26" i="75"/>
  <c r="C20" i="75"/>
  <c r="C17" i="75"/>
  <c r="C13" i="75"/>
  <c r="C10" i="75"/>
  <c r="C9" i="75"/>
  <c r="C37" i="75" l="1"/>
  <c r="C19" i="75"/>
  <c r="C36" i="75" s="1"/>
  <c r="C45" i="75" l="1"/>
  <c r="D46" i="68" l="1"/>
  <c r="D45" i="68" s="1"/>
  <c r="D11" i="68"/>
  <c r="D10" i="68" s="1"/>
  <c r="D48" i="68" l="1"/>
</calcChain>
</file>

<file path=xl/sharedStrings.xml><?xml version="1.0" encoding="utf-8"?>
<sst xmlns="http://schemas.openxmlformats.org/spreadsheetml/2006/main" count="281" uniqueCount="204">
  <si>
    <t>Eil. Nr.</t>
  </si>
  <si>
    <t>Josvainių socialinis ir ugdymo centras</t>
  </si>
  <si>
    <t>Asignavimų valdytojas</t>
  </si>
  <si>
    <t>Iš viso</t>
  </si>
  <si>
    <t>2</t>
  </si>
  <si>
    <t>Iš viso asignavimų</t>
  </si>
  <si>
    <t>Kėdainių r. Krakių Mikalojaus Katkaus gimnazija</t>
  </si>
  <si>
    <t>Kėdainių r. Dotnuvos pagrindinė mokykla</t>
  </si>
  <si>
    <t>Kėdainių r. Surviliškio Vinco Svirskio pagrindinė mokykla</t>
  </si>
  <si>
    <t>Kėdainių šviesioji gimnazija</t>
  </si>
  <si>
    <t>Kėdainių muzikos  mokykla</t>
  </si>
  <si>
    <t>Kėdainių dailės mokykla</t>
  </si>
  <si>
    <t>01</t>
  </si>
  <si>
    <t>ŠVIETIMAS IR UGDYMAS</t>
  </si>
  <si>
    <t>04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</si>
  <si>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</si>
  <si>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</si>
  <si>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</si>
  <si>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>Eil.   Nr.</t>
  </si>
  <si>
    <t>(tūkst. Eur)</t>
  </si>
  <si>
    <t>Kėdainių r. Akademijos gimnazija</t>
  </si>
  <si>
    <t>Kėdainių r. Josvainių gimnazija</t>
  </si>
  <si>
    <t>Kėdainių r. Labūnavos pagrindinė mokykla</t>
  </si>
  <si>
    <t>Kėdainių r. Šėtos  gimnazija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</si>
  <si>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</si>
  <si>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</si>
  <si>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</si>
  <si>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</si>
  <si>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</si>
  <si>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</si>
  <si>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</si>
  <si>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</si>
  <si>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</si>
  <si>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</si>
  <si>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>Mokesčiai už valstybinius gamtos išteklius</t>
  </si>
  <si>
    <t>Kėdainių r. Vilainių mokykla-darželis „Obelėlė“</t>
  </si>
  <si>
    <t xml:space="preserve">SPORTO VEIKLOS PLĖTRA </t>
  </si>
  <si>
    <t>Kita tikslinė dotacija mokyklos specialiųjų ugdymosi poreikių turintiems mokiniams</t>
  </si>
  <si>
    <t>Specialioji tikslinė dotacija ugdymo reikmėms finansuoti</t>
  </si>
  <si>
    <t>Kėdainių švietimo pagalbos tarnyba iš viso:</t>
  </si>
  <si>
    <t>Šėtos socialinis ir ugdymo centras</t>
  </si>
  <si>
    <t>01.1</t>
  </si>
  <si>
    <t>01.2</t>
  </si>
  <si>
    <t>04.1</t>
  </si>
  <si>
    <t xml:space="preserve">                                                 1 priedas</t>
  </si>
  <si>
    <t xml:space="preserve">             Pajamų 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</si>
  <si>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</si>
  <si>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</si>
  <si>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</si>
  <si>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</si>
  <si>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</si>
  <si>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Kita tikslinė dotacija, iš jos: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</si>
  <si>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</si>
  <si>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</si>
  <si>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</si>
  <si>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</si>
  <si>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</si>
  <si>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</si>
  <si>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</si>
  <si>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</si>
  <si>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</si>
  <si>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________________________________________________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</si>
  <si>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</si>
  <si>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</si>
  <si>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</si>
  <si>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</si>
  <si>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</si>
  <si>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</si>
  <si>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>9 priedas</t>
  </si>
  <si>
    <t>Gyventojų pajamų mokestis, mokamas už pajamas, gautas iš veiklos, kuria verčiamasi turint verslo liudijimą</t>
  </si>
  <si>
    <t>Ugdymo reikmėms finansuoti</t>
  </si>
  <si>
    <t xml:space="preserve">                                                                     Kėdainių rajono savivaldybės tarybos</t>
  </si>
  <si>
    <t>2024 METŲ VALSTYBĖS BIUDŽETO SPECIALIOS TIKSLINĖS DOTACIJOS SAVIVALDYBĖS BIUDŽETUI UGDYMO REIKMĖMS FINANSUOTI ASIGNAVIMAI</t>
  </si>
  <si>
    <t>27.1</t>
  </si>
  <si>
    <t>27.2</t>
  </si>
  <si>
    <t>27.3</t>
  </si>
  <si>
    <t>27.4</t>
  </si>
  <si>
    <t>33.1</t>
  </si>
  <si>
    <t>Infrastruktūros plėtros įmokos</t>
  </si>
  <si>
    <t xml:space="preserve">          KĖDAINIŲ RAJONO SAVIVALDYBĖS 2024 METŲ BIUDŽETO PAJAMOS</t>
  </si>
  <si>
    <t>Kėdainių Senamiesčio progimnazija</t>
  </si>
  <si>
    <t xml:space="preserve"> (tūkst. Eur)</t>
  </si>
  <si>
    <t>Suma</t>
  </si>
  <si>
    <t xml:space="preserve"> MOKESČIAI (2+5+9)</t>
  </si>
  <si>
    <t>Pajamų ir pelno mokesčiai (3+4)</t>
  </si>
  <si>
    <t>Turto mokesčiai (6+7+8)</t>
  </si>
  <si>
    <t>Prekių ir paslaugų mokesčiai (10)</t>
  </si>
  <si>
    <t>KITOS PAJAMOS (12+17+22+25+26)</t>
  </si>
  <si>
    <t>Turto pajamos (13+14+15+16)</t>
  </si>
  <si>
    <t>Pajamos už prekes ir paslaugas (18+19+20+21)</t>
  </si>
  <si>
    <t>Rinkliavos (23+24 )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</si>
  <si>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</si>
  <si>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</si>
  <si>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</si>
  <si>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</si>
  <si>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</si>
  <si>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</si>
  <si>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</si>
  <si>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</si>
  <si>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</si>
  <si>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</si>
  <si>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</si>
  <si>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</si>
  <si>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</si>
  <si>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</si>
  <si>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</si>
  <si>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</si>
  <si>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</si>
  <si>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 xml:space="preserve">                                                                                Kėdainių rajono savivaldybės tarybos</t>
  </si>
  <si>
    <t xml:space="preserve">                                                                     2024 m. spalio 25 d. sprendimo Nr. TS-</t>
  </si>
  <si>
    <t xml:space="preserve">                                             2024 m. spalio 25 d. sprendimo Nr. TS-</t>
  </si>
  <si>
    <t xml:space="preserve">                                                    Kėdainių rajono savivaldybės tarybos</t>
  </si>
  <si>
    <t>10 priedas</t>
  </si>
  <si>
    <t xml:space="preserve">2024 METŲ VALSTYBĖS BIUDŽETO SPECIALIOS TIKSLINĖS DOTACIJOS SAVIVALDYBĖS BIUDŽETUI KITI ASIGNAVIMAI </t>
  </si>
  <si>
    <t>Kita dotacija neformaliajam vaikų švietimui</t>
  </si>
  <si>
    <t>Kėdainių švietimo pagalbos tarnyba</t>
  </si>
  <si>
    <t xml:space="preserve">Kėdainių rajono savivaldybės administracija </t>
  </si>
  <si>
    <t>Kita dotacija išlaidoms, susijusioms su ugdymu, maitinimu ir pavėžėjimu socialinę riziką patiriantiems vaikams ikimokykliniame ugdyme</t>
  </si>
  <si>
    <t>01.3</t>
  </si>
  <si>
    <t>Kita dotacja profesiniam orientavimui</t>
  </si>
  <si>
    <t>01.4</t>
  </si>
  <si>
    <t xml:space="preserve">Kita dotacija saulės elektrinės pagamintos  energijos kaupimo įrenginiui įdiegti </t>
  </si>
  <si>
    <t>01.5</t>
  </si>
  <si>
    <t>01.6</t>
  </si>
  <si>
    <t>Kita dotacija  vertinti fotovoltinės saulės elektrinės ant pastato stogo ataskaitą</t>
  </si>
  <si>
    <t>01.7</t>
  </si>
  <si>
    <t>Kita dotacija valstybinių ir savivaldybių mokyklų mokytojų, dirbančių pagal ikimokyklinio, priešmokyklinio, bendrojo ugdymo ir profesinio mokymo programas, personalo optimizavimui ir atnaujinimui</t>
  </si>
  <si>
    <t>01.8</t>
  </si>
  <si>
    <t>Kita dotacija  mokyklų aprūpinimo geltonaisiais autobusais programai įgyvendinti</t>
  </si>
  <si>
    <t>03</t>
  </si>
  <si>
    <t>SOCIALINĖS APSAUGOS PLĖTOJIMAS</t>
  </si>
  <si>
    <t>03.1</t>
  </si>
  <si>
    <t xml:space="preserve">Kita dotacija kompleksinėms paslaugoms šeimai organizuoti </t>
  </si>
  <si>
    <t>Kėdainių pagalbos šeimai centras</t>
  </si>
  <si>
    <t>03.2</t>
  </si>
  <si>
    <t>Kita dotacija akredituotai vaikų dienos socialinei priežiūrai organizuoti, teikti ir administruoti</t>
  </si>
  <si>
    <t>03.3</t>
  </si>
  <si>
    <t>Kita dotacija  akredituotai socialinei reabilitacijai neįgaliesiems bendruomenėje organizuoti, teikti ir administruoti</t>
  </si>
  <si>
    <t>03.4</t>
  </si>
  <si>
    <t>Kita dotacija asmeninei pagalbai teikti ir administruoti</t>
  </si>
  <si>
    <t>03.5</t>
  </si>
  <si>
    <t xml:space="preserve"> Kita dotacija socialinių paslaugų įstaigose dirbančių  socialinių  paslaugų srities darbuotojų pareiginei algai padidinti</t>
  </si>
  <si>
    <t>Kėdainių bendruomenės socialinis centras</t>
  </si>
  <si>
    <t>Dotnuvos slaugos namai</t>
  </si>
  <si>
    <t>Šėtos socialinis ir ugdymo  centras</t>
  </si>
  <si>
    <t>03.6</t>
  </si>
  <si>
    <t>Kita dotacija būstams pritaikyti asmenims su negalia</t>
  </si>
  <si>
    <t>Kėdainių rajono savivaldybės administracija</t>
  </si>
  <si>
    <t>03.7</t>
  </si>
  <si>
    <t>Kita dotacija asmenų  su negalia reikalų koordinavimui</t>
  </si>
  <si>
    <t>03.8</t>
  </si>
  <si>
    <t>Kita dotacija už būsto suteikimą užsieniečiams, pasitraukusiems iš Ukrainos dėl Rusijos federacijos karinės agresijos, finansuoti</t>
  </si>
  <si>
    <t>03.9</t>
  </si>
  <si>
    <t>Kita dotacija  vienkartinėms išmokoms įsikurti gyvenamojoje vietoje savivaldybės teritorijoje ir (ar) mėnesinėms kompensacijoms atlyginimui švietimo teikėjui už vaiko, ugdomo pagal ikimokyklinio ir priešmokyklinio ugdymo programas išlaikymą apmokėti mokėti ir administruoti</t>
  </si>
  <si>
    <t>03.10</t>
  </si>
  <si>
    <t>Kita dotacija socialinių paslaugų šakos kolektyvinėje sutartyje nustatytiems įsipareigojimams igyvendinti</t>
  </si>
  <si>
    <t>03.11</t>
  </si>
  <si>
    <t>Kita dotacija teikti paramą būstui išsinuomoti pagal Lietuvos Respublikos paramos būstui įsigyti ar išsinuomoti įstatymą užsieniečiams, pasitraukusiems iš Ukrainos dėl Rusijos federacijos karinės agresijos</t>
  </si>
  <si>
    <t>03.12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</si>
  <si>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</si>
  <si>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03.13</t>
  </si>
  <si>
    <t>Kita dotacija padengti išlaidas patirtas teikiant specialiąsias socialines paslaugas užsieniečiams, pasitraukusiems iš Ukrainos dėl Rusijos federacijos karinių veiksmų Ukrainoje</t>
  </si>
  <si>
    <t>03.14</t>
  </si>
  <si>
    <t>Kita dotacija savivaldybės administracijai  mokėti 20 proc. bazinės socialinės išmokos (BSĮ) neįgaliesiems</t>
  </si>
  <si>
    <t>03.15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</si>
  <si>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</si>
  <si>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03.17</t>
  </si>
  <si>
    <t xml:space="preserve"> Kita dotacija laikino atokvėpio paslaugai teikti ir administruoti</t>
  </si>
  <si>
    <t>Kita dotacija panaudoti atsinaujinančius energijos išteklius (saulės, vėjo) elektros energijos poreikiams</t>
  </si>
  <si>
    <t>Kita dotacija švietimo įstaigų sporto aikštynų atnaujinimo programos įgyvendinimui</t>
  </si>
  <si>
    <t>Kėdainių r. Krakių Mikalojaus Katkaus gimnazijos sporto aikštyno atnaujinimas</t>
  </si>
  <si>
    <t>05</t>
  </si>
  <si>
    <t>KULTŪROS VEIKLOS PLĖTRA</t>
  </si>
  <si>
    <t>05.1</t>
  </si>
  <si>
    <t>Kita dotacija savivaldybės viešajai bibliotekai dokumentams įsigyti</t>
  </si>
  <si>
    <t>Kėdainių rajono savivaldybės Mikalojaus Daukšos viešoji biblioteka</t>
  </si>
  <si>
    <t>05.2</t>
  </si>
  <si>
    <t>Kita dotacija stiprinti bendruomenines veiklas savivaldybėje</t>
  </si>
  <si>
    <t>07</t>
  </si>
  <si>
    <t>INFRASTRUKTŪROS OBJEKTŲ  PRIEŽIŪRA IR PLĖTRA</t>
  </si>
  <si>
    <t>07.1</t>
  </si>
  <si>
    <t>Kita dotacija  savivaldybės institucijos valdomiems vietinės reikšmės keliams</t>
  </si>
  <si>
    <t>08</t>
  </si>
  <si>
    <t>APLINKOS APSAUGA</t>
  </si>
  <si>
    <t>08.1</t>
  </si>
  <si>
    <t>Kita dotacija viešosios paskirties rekreacijai ir poilsiui skirtų valstybės miško žemės sklypų priežiūros, apsaugos ir tvarkymo darbams Kėdainių mieste</t>
  </si>
  <si>
    <t>08.2</t>
  </si>
  <si>
    <t>Kita dotacija sutvarkyti naudotas padangas, kurių turėtojų nustatyti neįmanoma arba kurie neegzistuoja</t>
  </si>
  <si>
    <t>08.3</t>
  </si>
  <si>
    <t>Kita dotacija vykdyti miesto miškų žemės sklypų priežiūros, apsaugos, tvarkymo darbus ir parengti reikalingus planavimo dokumentus</t>
  </si>
  <si>
    <t>09</t>
  </si>
  <si>
    <t xml:space="preserve"> ŽEMĖS ŪKIO PLĖTRA IR MELIORACIJA</t>
  </si>
  <si>
    <t>09.1</t>
  </si>
  <si>
    <t xml:space="preserve"> Nevėžio upės vientisumo atkūrimas, nugriaunant neeksploatuojamus hidroelektrinės statinius ir techninės priežiūros vykdymas</t>
  </si>
  <si>
    <t>09.2</t>
  </si>
  <si>
    <t>Kita dotacija įgyvendinti valstybei nuosavybės teise priklausančių žemės savininkų ir kitų naudotojų žemėje esančių melioracijos statinių rekonstravimo ir remonto darbus</t>
  </si>
  <si>
    <t>10</t>
  </si>
  <si>
    <t>PARAMA VERSLUI IR VERSLO PLĖTRA</t>
  </si>
  <si>
    <t>Kita dotacija infrastruktūros įrengimui ir (ar) sutvarkymui ir (ar) investicinio žemės sklypo vystymui</t>
  </si>
  <si>
    <t>11</t>
  </si>
  <si>
    <t>SAVIVALDYBĖS VALDYMO TOBULINIMAS</t>
  </si>
  <si>
    <t xml:space="preserve"> Kita dotacija kompensuoti savivaldybės patirtas išlaidas valdant nepaprastąją padėtį dėl užsieniečių, pasitraukusių iš Ukrainos dėl Rusijos federacijos karinių veiksmų Ukrainoje</t>
  </si>
  <si>
    <t xml:space="preserve">                                                           2024 m. spalio 25 d. sprendimo Nr. TS-</t>
  </si>
  <si>
    <t>Kita dotacija ugdyti ir pavėžėti į mokyklą ir atgal vaikus, atvykusius į Lietuvos Respubliką iš Ukrainos dėl Rusijos federacijos karinių veiksmų Ukrainoje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</si>
</sst>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#,##0.0_ ;\-#,##0.0\ "/>
    <numFmt numFmtId="170" formatCode="0.0;\-0.0;;"/>
  </numFmts>
  <fonts count="14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1" fillId="0" borderId="0"/>
    <xf numFmtId="0" fontId="6" fillId="0" borderId="0"/>
    <xf numFmtId="0" fontId="10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12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8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8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169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168" fontId="5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7" fontId="1" fillId="0" borderId="1" xfId="18" applyNumberFormat="1" applyBorder="1" applyAlignment="1">
      <alignment vertical="center" wrapText="1"/>
    </xf>
    <xf numFmtId="49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/>
    </xf>
    <xf numFmtId="17" fontId="8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right" vertical="center"/>
    </xf>
    <xf numFmtId="169" fontId="2" fillId="0" borderId="0" xfId="0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168" fontId="1" fillId="0" borderId="0" xfId="0" applyNumberFormat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right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7" fontId="2" fillId="0" borderId="0" xfId="0" applyNumberFormat="1" applyFont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2" fontId="1" fillId="0" borderId="0" xfId="0" applyNumberFormat="1" applyFont="1"/>
    <xf numFmtId="0" fontId="1" fillId="0" borderId="1" xfId="1" applyFont="1" applyBorder="1" applyAlignment="1">
      <alignment vertical="center" wrapText="1"/>
    </xf>
    <xf numFmtId="18" fontId="1" fillId="0" borderId="0" xfId="0" applyNumberFormat="1" applyFont="1"/>
    <xf numFmtId="168" fontId="2" fillId="0" borderId="0" xfId="0" applyNumberFormat="1" applyFont="1"/>
    <xf numFmtId="168" fontId="2" fillId="0" borderId="1" xfId="0" applyNumberFormat="1" applyFont="1" applyBorder="1" applyAlignment="1">
      <alignment vertical="center"/>
    </xf>
    <xf numFmtId="167" fontId="11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1" fontId="1" fillId="0" borderId="0" xfId="0" applyNumberFormat="1" applyFont="1"/>
    <xf numFmtId="0" fontId="1" fillId="0" borderId="1" xfId="1" applyFont="1" applyBorder="1" applyAlignment="1">
      <alignment horizontal="justify" vertical="center" wrapText="1"/>
    </xf>
    <xf numFmtId="168" fontId="11" fillId="0" borderId="0" xfId="0" applyNumberFormat="1" applyFont="1"/>
    <xf numFmtId="0" fontId="11" fillId="0" borderId="0" xfId="0" applyFo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0" fontId="2" fillId="0" borderId="1" xfId="0" applyFont="1" applyBorder="1"/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168" fontId="2" fillId="0" borderId="0" xfId="1" applyNumberFormat="1" applyFont="1"/>
    <xf numFmtId="49" fontId="1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left" vertical="center"/>
    </xf>
    <xf numFmtId="167" fontId="5" fillId="0" borderId="1" xfId="0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/>
    </xf>
    <xf numFmtId="167" fontId="1" fillId="0" borderId="6" xfId="0" applyNumberFormat="1" applyFont="1" applyBorder="1" applyAlignment="1">
      <alignment vertical="center"/>
    </xf>
    <xf numFmtId="167" fontId="5" fillId="0" borderId="6" xfId="0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right"/>
    </xf>
    <xf numFmtId="167" fontId="1" fillId="0" borderId="1" xfId="20" applyNumberFormat="1" applyBorder="1" applyAlignment="1">
      <alignment vertical="center"/>
    </xf>
    <xf numFmtId="167" fontId="1" fillId="0" borderId="1" xfId="20" applyNumberForma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70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/>
    </xf>
    <xf numFmtId="0" fontId="1" fillId="0" borderId="0" xfId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67" fontId="1" fillId="0" borderId="1" xfId="0" applyNumberFormat="1" applyFont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1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_2009 m 02 men biudzetas." xfId="17" xr:uid="{00000000-0005-0000-0000-000012000000}"/>
    <cellStyle name="Normal_Sheet1" xfId="18" xr:uid="{00000000-0005-0000-0000-000013000000}"/>
    <cellStyle name="Normal_Sheet1_2009 m 02 men biudzetas." xfId="20" xr:uid="{FE7FED1D-0A6A-4C43-AB81-A17BFCC3E8F1}"/>
    <cellStyle name="Paprastas 2" xfId="19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zoomScaleNormal="100" workbookViewId="0">
      <selection activeCell="F36" sqref="F36"/>
    </sheetView>
  </sheetViews>
  <sheetFormatPr defaultColWidth="9.140625" defaultRowHeight="12.75" x14ac:dyDescent="0.2"/>
  <cols>
    <col min="1" max="1" width="7.85546875" style="3" customWidth="1"/>
    <col min="2" max="2" width="70.5703125" style="1" customWidth="1"/>
    <col min="3" max="3" width="14.5703125" style="1" bestFit="1" customWidth="1"/>
    <col min="4" max="4" width="9.28515625" style="64" customWidth="1"/>
    <col min="5" max="5" width="11.7109375" style="1" bestFit="1" customWidth="1"/>
    <col min="6" max="6" width="15.140625" style="1" customWidth="1"/>
    <col min="7" max="16384" width="9.140625" style="1"/>
  </cols>
  <sheetData>
    <row r="1" spans="1:10" ht="15.75" x14ac:dyDescent="0.25">
      <c r="A1" s="63"/>
      <c r="B1" s="120" t="s">
        <v>108</v>
      </c>
      <c r="C1" s="120"/>
    </row>
    <row r="2" spans="1:10" ht="15.75" x14ac:dyDescent="0.25">
      <c r="A2" s="63"/>
      <c r="B2" s="121" t="s">
        <v>110</v>
      </c>
      <c r="C2" s="121"/>
    </row>
    <row r="3" spans="1:10" ht="15.75" x14ac:dyDescent="0.25">
      <c r="A3" s="122" t="s">
        <v>44</v>
      </c>
      <c r="B3" s="122"/>
      <c r="C3" s="122"/>
    </row>
    <row r="4" spans="1:10" ht="15.75" x14ac:dyDescent="0.25">
      <c r="A4" s="66"/>
      <c r="B4" s="65"/>
      <c r="C4" s="65"/>
    </row>
    <row r="5" spans="1:10" x14ac:dyDescent="0.2">
      <c r="A5" s="63"/>
      <c r="B5" s="67" t="s">
        <v>79</v>
      </c>
      <c r="C5" s="68"/>
    </row>
    <row r="6" spans="1:10" x14ac:dyDescent="0.2">
      <c r="A6" s="63"/>
      <c r="B6" s="68"/>
      <c r="C6" s="68"/>
    </row>
    <row r="7" spans="1:10" x14ac:dyDescent="0.2">
      <c r="A7" s="63"/>
      <c r="B7" s="68"/>
      <c r="C7" s="69" t="s">
        <v>81</v>
      </c>
      <c r="D7" s="1"/>
      <c r="E7" s="3"/>
      <c r="F7" s="3"/>
    </row>
    <row r="8" spans="1:10" x14ac:dyDescent="0.2">
      <c r="A8" s="70" t="s">
        <v>0</v>
      </c>
      <c r="B8" s="71" t="s">
        <v>45</v>
      </c>
      <c r="C8" s="71" t="s">
        <v>82</v>
      </c>
      <c r="D8" s="3"/>
      <c r="E8" s="4"/>
    </row>
    <row r="9" spans="1:10" x14ac:dyDescent="0.2">
      <c r="A9" s="72">
        <v>1</v>
      </c>
      <c r="B9" s="70" t="s">
        <v>83</v>
      </c>
      <c r="C9" s="73">
        <f>+C10+C13+C17</f>
        <v>48666</v>
      </c>
      <c r="D9" s="1"/>
      <c r="E9" s="64"/>
      <c r="G9" s="64"/>
    </row>
    <row r="10" spans="1:10" x14ac:dyDescent="0.2">
      <c r="A10" s="72">
        <v>2</v>
      </c>
      <c r="B10" s="70" t="s">
        <v>84</v>
      </c>
      <c r="C10" s="73">
        <f>+C11+C12</f>
        <v>45796</v>
      </c>
      <c r="D10" s="1"/>
      <c r="E10" s="64"/>
      <c r="F10" s="74"/>
      <c r="G10" s="64"/>
    </row>
    <row r="11" spans="1:10" x14ac:dyDescent="0.2">
      <c r="A11" s="72">
        <v>3</v>
      </c>
      <c r="B11" s="75" t="s">
        <v>46</v>
      </c>
      <c r="C11" s="76">
        <v>45746</v>
      </c>
      <c r="D11" s="77"/>
      <c r="F11" s="74"/>
      <c r="G11" s="64"/>
    </row>
    <row r="12" spans="1:10" ht="25.5" x14ac:dyDescent="0.2">
      <c r="A12" s="72">
        <v>4</v>
      </c>
      <c r="B12" s="78" t="s">
        <v>69</v>
      </c>
      <c r="C12" s="76">
        <v>50</v>
      </c>
      <c r="D12" s="79"/>
      <c r="F12" s="80"/>
    </row>
    <row r="13" spans="1:10" x14ac:dyDescent="0.2">
      <c r="A13" s="72">
        <v>5</v>
      </c>
      <c r="B13" s="70" t="s">
        <v>85</v>
      </c>
      <c r="C13" s="81">
        <f>+C14+C16+C15</f>
        <v>2520</v>
      </c>
      <c r="D13" s="79"/>
      <c r="F13" s="80"/>
    </row>
    <row r="14" spans="1:10" x14ac:dyDescent="0.2">
      <c r="A14" s="72">
        <v>6</v>
      </c>
      <c r="B14" s="75" t="s">
        <v>47</v>
      </c>
      <c r="C14" s="76">
        <v>900</v>
      </c>
      <c r="D14" s="4"/>
      <c r="F14" s="74"/>
    </row>
    <row r="15" spans="1:10" x14ac:dyDescent="0.2">
      <c r="A15" s="72">
        <v>7</v>
      </c>
      <c r="B15" s="75" t="s">
        <v>48</v>
      </c>
      <c r="C15" s="76">
        <v>20</v>
      </c>
      <c r="D15" s="4"/>
    </row>
    <row r="16" spans="1:10" s="3" customFormat="1" x14ac:dyDescent="0.2">
      <c r="A16" s="72">
        <v>8</v>
      </c>
      <c r="B16" s="75" t="s">
        <v>49</v>
      </c>
      <c r="C16" s="76">
        <v>1600</v>
      </c>
      <c r="D16" s="4"/>
      <c r="E16" s="1"/>
      <c r="F16" s="5"/>
      <c r="G16" s="6"/>
      <c r="J16" s="6"/>
    </row>
    <row r="17" spans="1:15" ht="12.6" customHeight="1" x14ac:dyDescent="0.2">
      <c r="A17" s="72">
        <v>9</v>
      </c>
      <c r="B17" s="70" t="s">
        <v>86</v>
      </c>
      <c r="C17" s="73">
        <f>+C18</f>
        <v>350</v>
      </c>
      <c r="D17" s="79"/>
      <c r="G17" s="64"/>
    </row>
    <row r="18" spans="1:15" ht="12.6" customHeight="1" x14ac:dyDescent="0.2">
      <c r="A18" s="72">
        <v>10</v>
      </c>
      <c r="B18" s="75" t="s">
        <v>50</v>
      </c>
      <c r="C18" s="76">
        <v>350</v>
      </c>
      <c r="D18" s="1"/>
      <c r="G18" s="64"/>
    </row>
    <row r="19" spans="1:15" x14ac:dyDescent="0.2">
      <c r="A19" s="72">
        <v>11</v>
      </c>
      <c r="B19" s="70" t="s">
        <v>87</v>
      </c>
      <c r="C19" s="81">
        <f>C20+C25+C30+C33+C34</f>
        <v>5377</v>
      </c>
      <c r="D19" s="4"/>
      <c r="E19" s="82"/>
      <c r="F19" s="79"/>
      <c r="G19" s="64"/>
    </row>
    <row r="20" spans="1:15" x14ac:dyDescent="0.2">
      <c r="A20" s="72">
        <v>12</v>
      </c>
      <c r="B20" s="70" t="s">
        <v>88</v>
      </c>
      <c r="C20" s="81">
        <f>C22+C23+C24+C21</f>
        <v>790</v>
      </c>
      <c r="D20" s="79"/>
      <c r="E20" s="79"/>
      <c r="F20" s="79"/>
      <c r="G20" s="64"/>
    </row>
    <row r="21" spans="1:15" ht="12.6" customHeight="1" x14ac:dyDescent="0.2">
      <c r="A21" s="72">
        <v>13</v>
      </c>
      <c r="B21" s="83" t="s">
        <v>52</v>
      </c>
      <c r="C21" s="76">
        <v>30</v>
      </c>
      <c r="D21" s="4"/>
      <c r="G21" s="64"/>
    </row>
    <row r="22" spans="1:15" ht="12.6" customHeight="1" x14ac:dyDescent="0.2">
      <c r="A22" s="72">
        <v>14</v>
      </c>
      <c r="B22" s="78" t="s">
        <v>53</v>
      </c>
      <c r="C22" s="76">
        <v>650</v>
      </c>
      <c r="D22" s="4"/>
      <c r="E22" s="79"/>
      <c r="F22" s="84"/>
      <c r="G22" s="64"/>
    </row>
    <row r="23" spans="1:15" ht="12.6" customHeight="1" x14ac:dyDescent="0.2">
      <c r="A23" s="72">
        <v>15</v>
      </c>
      <c r="B23" s="75" t="s">
        <v>54</v>
      </c>
      <c r="C23" s="76">
        <v>50</v>
      </c>
      <c r="D23" s="79"/>
      <c r="E23" s="79"/>
      <c r="O23" s="4"/>
    </row>
    <row r="24" spans="1:15" ht="12.6" customHeight="1" x14ac:dyDescent="0.2">
      <c r="A24" s="72">
        <v>16</v>
      </c>
      <c r="B24" s="85" t="s">
        <v>34</v>
      </c>
      <c r="C24" s="76">
        <v>60</v>
      </c>
      <c r="D24" s="79"/>
      <c r="E24" s="79"/>
    </row>
    <row r="25" spans="1:15" ht="12.6" customHeight="1" x14ac:dyDescent="0.2">
      <c r="A25" s="72">
        <v>17</v>
      </c>
      <c r="B25" s="70" t="s">
        <v>89</v>
      </c>
      <c r="C25" s="81">
        <f>+C27+C26+C28+C29</f>
        <v>2700</v>
      </c>
      <c r="D25" s="4"/>
      <c r="E25" s="82"/>
      <c r="F25" s="86"/>
    </row>
    <row r="26" spans="1:15" x14ac:dyDescent="0.2">
      <c r="A26" s="72">
        <v>18</v>
      </c>
      <c r="B26" s="75" t="s">
        <v>55</v>
      </c>
      <c r="C26" s="76">
        <f>305.7+6</f>
        <v>311.7</v>
      </c>
      <c r="D26" s="4"/>
      <c r="E26" s="82"/>
      <c r="F26" s="86"/>
    </row>
    <row r="27" spans="1:15" x14ac:dyDescent="0.2">
      <c r="A27" s="72">
        <v>19</v>
      </c>
      <c r="B27" s="75" t="s">
        <v>56</v>
      </c>
      <c r="C27" s="76">
        <f>151.6+35</f>
        <v>186.6</v>
      </c>
      <c r="D27" s="4"/>
      <c r="E27" s="82"/>
      <c r="F27" s="4"/>
    </row>
    <row r="28" spans="1:15" x14ac:dyDescent="0.2">
      <c r="A28" s="72">
        <v>20</v>
      </c>
      <c r="B28" s="75" t="s">
        <v>57</v>
      </c>
      <c r="C28" s="76">
        <f>2063.2+35+3.5</f>
        <v>2101.6999999999998</v>
      </c>
      <c r="D28" s="4"/>
      <c r="E28" s="4"/>
      <c r="F28" s="87"/>
      <c r="H28" s="64"/>
    </row>
    <row r="29" spans="1:15" x14ac:dyDescent="0.2">
      <c r="A29" s="72">
        <v>21</v>
      </c>
      <c r="B29" s="75" t="s">
        <v>78</v>
      </c>
      <c r="C29" s="76">
        <v>100</v>
      </c>
      <c r="D29" s="4"/>
      <c r="F29" s="4"/>
      <c r="H29" s="64"/>
    </row>
    <row r="30" spans="1:15" ht="12.6" customHeight="1" x14ac:dyDescent="0.2">
      <c r="A30" s="72">
        <v>22</v>
      </c>
      <c r="B30" s="70" t="s">
        <v>90</v>
      </c>
      <c r="C30" s="73">
        <f>+C31+C32</f>
        <v>1829</v>
      </c>
      <c r="D30" s="4"/>
      <c r="E30" s="84"/>
    </row>
    <row r="31" spans="1:15" ht="12.6" customHeight="1" x14ac:dyDescent="0.2">
      <c r="A31" s="72">
        <v>23</v>
      </c>
      <c r="B31" s="75" t="s">
        <v>58</v>
      </c>
      <c r="C31" s="76">
        <v>45</v>
      </c>
      <c r="D31" s="4"/>
    </row>
    <row r="32" spans="1:15" ht="12.6" customHeight="1" x14ac:dyDescent="0.2">
      <c r="A32" s="72">
        <v>24</v>
      </c>
      <c r="B32" s="75" t="s">
        <v>59</v>
      </c>
      <c r="C32" s="76">
        <v>1784</v>
      </c>
      <c r="D32" s="1"/>
      <c r="G32" s="4"/>
    </row>
    <row r="33" spans="1:7" ht="12.6" customHeight="1" x14ac:dyDescent="0.2">
      <c r="A33" s="72">
        <v>25</v>
      </c>
      <c r="B33" s="70" t="s">
        <v>60</v>
      </c>
      <c r="C33" s="81">
        <v>50</v>
      </c>
      <c r="D33" s="4"/>
      <c r="G33" s="4"/>
    </row>
    <row r="34" spans="1:7" ht="12.6" customHeight="1" x14ac:dyDescent="0.2">
      <c r="A34" s="72">
        <v>26</v>
      </c>
      <c r="B34" s="70" t="s">
        <v>91</v>
      </c>
      <c r="C34" s="81">
        <f>8</f>
        <v>8</v>
      </c>
      <c r="D34" s="4"/>
      <c r="G34" s="4"/>
    </row>
    <row r="35" spans="1:7" ht="12.6" customHeight="1" x14ac:dyDescent="0.2">
      <c r="A35" s="72">
        <v>27</v>
      </c>
      <c r="B35" s="88" t="s">
        <v>92</v>
      </c>
      <c r="C35" s="81">
        <v>121</v>
      </c>
      <c r="D35" s="4"/>
    </row>
    <row r="36" spans="1:7" ht="12.6" customHeight="1" x14ac:dyDescent="0.2">
      <c r="A36" s="72">
        <v>28</v>
      </c>
      <c r="B36" s="89" t="s">
        <v>93</v>
      </c>
      <c r="C36" s="81">
        <f>+C9+C19+C35</f>
        <v>54164</v>
      </c>
      <c r="D36" s="1"/>
      <c r="G36" s="4"/>
    </row>
    <row r="37" spans="1:7" x14ac:dyDescent="0.2">
      <c r="A37" s="72">
        <v>29</v>
      </c>
      <c r="B37" s="70" t="s">
        <v>94</v>
      </c>
      <c r="C37" s="81">
        <f>+C38+C43+C44</f>
        <v>38390.400000000001</v>
      </c>
      <c r="D37" s="1"/>
    </row>
    <row r="38" spans="1:7" x14ac:dyDescent="0.2">
      <c r="A38" s="72">
        <v>30</v>
      </c>
      <c r="B38" s="90" t="s">
        <v>95</v>
      </c>
      <c r="C38" s="81">
        <f>+C39+C40+C41</f>
        <v>30086.600000000002</v>
      </c>
      <c r="D38" s="1"/>
    </row>
    <row r="39" spans="1:7" ht="12.6" customHeight="1" x14ac:dyDescent="0.2">
      <c r="A39" s="72">
        <v>31</v>
      </c>
      <c r="B39" s="75" t="s">
        <v>96</v>
      </c>
      <c r="C39" s="76">
        <f>7006.6-35+0.9</f>
        <v>6972.5</v>
      </c>
      <c r="D39" s="4"/>
    </row>
    <row r="40" spans="1:7" ht="12.6" customHeight="1" x14ac:dyDescent="0.2">
      <c r="A40" s="72">
        <v>32</v>
      </c>
      <c r="B40" s="75" t="s">
        <v>70</v>
      </c>
      <c r="C40" s="76">
        <f>21175.9+1256</f>
        <v>22431.9</v>
      </c>
      <c r="D40" s="4"/>
    </row>
    <row r="41" spans="1:7" ht="12.6" customHeight="1" x14ac:dyDescent="0.2">
      <c r="A41" s="72">
        <v>33</v>
      </c>
      <c r="B41" s="75" t="s">
        <v>51</v>
      </c>
      <c r="C41" s="91">
        <f>+C42</f>
        <v>682.2</v>
      </c>
      <c r="D41" s="4"/>
    </row>
    <row r="42" spans="1:7" ht="12.6" customHeight="1" x14ac:dyDescent="0.2">
      <c r="A42" s="92" t="s">
        <v>77</v>
      </c>
      <c r="B42" s="78" t="s">
        <v>97</v>
      </c>
      <c r="C42" s="76">
        <v>682.2</v>
      </c>
      <c r="D42" s="4"/>
    </row>
    <row r="43" spans="1:7" ht="12.6" customHeight="1" x14ac:dyDescent="0.2">
      <c r="A43" s="92" t="s">
        <v>98</v>
      </c>
      <c r="B43" s="90" t="s">
        <v>99</v>
      </c>
      <c r="C43" s="81">
        <f>4518.7+32.5+86-50+1.8+0.6+49.5+0.4+2.1+0.2+237.4+0.5+7.8+461.3+26</f>
        <v>5374.8</v>
      </c>
      <c r="D43" s="4"/>
    </row>
    <row r="44" spans="1:7" x14ac:dyDescent="0.2">
      <c r="A44" s="92" t="s">
        <v>100</v>
      </c>
      <c r="B44" s="88" t="s">
        <v>101</v>
      </c>
      <c r="C44" s="73">
        <f>2212.2+716.8</f>
        <v>2929</v>
      </c>
      <c r="D44" s="4"/>
    </row>
    <row r="45" spans="1:7" x14ac:dyDescent="0.2">
      <c r="A45" s="92" t="s">
        <v>102</v>
      </c>
      <c r="B45" s="89" t="s">
        <v>103</v>
      </c>
      <c r="C45" s="81">
        <f>+C36+C37</f>
        <v>92554.4</v>
      </c>
      <c r="D45" s="4"/>
    </row>
    <row r="46" spans="1:7" ht="12.6" customHeight="1" x14ac:dyDescent="0.2">
      <c r="A46" s="92" t="s">
        <v>104</v>
      </c>
      <c r="B46" s="93" t="s">
        <v>105</v>
      </c>
      <c r="C46" s="91">
        <f>1575+563.7</f>
        <v>2138.6999999999998</v>
      </c>
      <c r="D46" s="4"/>
    </row>
    <row r="47" spans="1:7" ht="12.6" customHeight="1" x14ac:dyDescent="0.2">
      <c r="A47" s="92" t="s">
        <v>106</v>
      </c>
      <c r="B47" s="93" t="s">
        <v>107</v>
      </c>
      <c r="C47" s="76">
        <f>8822.8+8</f>
        <v>8830.7999999999993</v>
      </c>
      <c r="D47" s="4"/>
      <c r="E47" s="79"/>
      <c r="F47" s="84"/>
      <c r="G47" s="64"/>
    </row>
    <row r="48" spans="1:7" ht="12.6" customHeight="1" x14ac:dyDescent="0.2">
      <c r="D48" s="1"/>
      <c r="E48" s="79"/>
      <c r="F48" s="84"/>
    </row>
    <row r="49" spans="1:7" ht="12.6" customHeight="1" x14ac:dyDescent="0.2">
      <c r="A49" s="63"/>
      <c r="B49" s="69" t="s">
        <v>61</v>
      </c>
      <c r="C49" s="94"/>
      <c r="D49" s="1"/>
      <c r="F49" s="84"/>
      <c r="G49" s="64"/>
    </row>
    <row r="50" spans="1:7" x14ac:dyDescent="0.2">
      <c r="G50" s="64"/>
    </row>
    <row r="52" spans="1:7" ht="12" customHeight="1" x14ac:dyDescent="0.2"/>
    <row r="53" spans="1:7" ht="12" customHeight="1" x14ac:dyDescent="0.2">
      <c r="E53" s="86"/>
    </row>
    <row r="54" spans="1:7" ht="12" customHeight="1" x14ac:dyDescent="0.2"/>
    <row r="55" spans="1:7" ht="12" customHeight="1" x14ac:dyDescent="0.2"/>
    <row r="56" spans="1:7" ht="12" customHeight="1" x14ac:dyDescent="0.2"/>
    <row r="57" spans="1:7" ht="12" customHeight="1" x14ac:dyDescent="0.2"/>
    <row r="58" spans="1:7" ht="12" customHeight="1" x14ac:dyDescent="0.2"/>
    <row r="59" spans="1:7" ht="12" customHeight="1" x14ac:dyDescent="0.2"/>
  </sheetData>
  <mergeCells count="3">
    <mergeCell ref="B1:C1"/>
    <mergeCell ref="B2:C2"/>
    <mergeCell ref="A3:C3"/>
  </mergeCells>
  <phoneticPr fontId="9" type="noConversion"/>
  <pageMargins left="0.78740157480314965" right="0" top="0.78740157480314965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1"/>
  <sheetViews>
    <sheetView zoomScaleNormal="100" workbookViewId="0">
      <selection activeCell="N15" sqref="N15"/>
    </sheetView>
  </sheetViews>
  <sheetFormatPr defaultColWidth="9.140625" defaultRowHeight="12.75" x14ac:dyDescent="0.2"/>
  <cols>
    <col min="1" max="1" width="5.85546875" style="3" customWidth="1"/>
    <col min="2" max="2" width="7.42578125" style="17" customWidth="1"/>
    <col min="3" max="3" width="70" style="42" customWidth="1"/>
    <col min="4" max="4" width="9.7109375" style="16" customWidth="1"/>
    <col min="5" max="6" width="11.140625" style="16" customWidth="1"/>
    <col min="7" max="16384" width="9.140625" style="1"/>
  </cols>
  <sheetData>
    <row r="1" spans="1:14" ht="15.75" x14ac:dyDescent="0.25">
      <c r="C1" s="123" t="s">
        <v>71</v>
      </c>
      <c r="D1" s="123"/>
      <c r="E1" s="50"/>
      <c r="F1" s="50"/>
    </row>
    <row r="2" spans="1:14" ht="15.75" x14ac:dyDescent="0.25">
      <c r="C2" s="123" t="s">
        <v>109</v>
      </c>
      <c r="D2" s="123"/>
      <c r="E2" s="50"/>
      <c r="F2" s="50"/>
    </row>
    <row r="3" spans="1:14" ht="15.75" x14ac:dyDescent="0.25">
      <c r="C3" s="2"/>
      <c r="D3" s="18" t="s">
        <v>68</v>
      </c>
      <c r="E3" s="50"/>
      <c r="F3" s="50"/>
    </row>
    <row r="4" spans="1:14" ht="15.75" x14ac:dyDescent="0.25">
      <c r="D4" s="18"/>
      <c r="E4" s="50"/>
      <c r="F4" s="50"/>
    </row>
    <row r="5" spans="1:14" ht="33" customHeight="1" x14ac:dyDescent="0.25">
      <c r="A5" s="124" t="s">
        <v>72</v>
      </c>
      <c r="B5" s="124"/>
      <c r="C5" s="124"/>
      <c r="D5" s="124"/>
      <c r="E5" s="50"/>
      <c r="F5" s="50"/>
    </row>
    <row r="6" spans="1:14" ht="15.75" x14ac:dyDescent="0.25">
      <c r="A6" s="51"/>
      <c r="B6" s="51"/>
      <c r="C6" s="51"/>
      <c r="D6" s="51"/>
      <c r="E6" s="50"/>
      <c r="F6" s="50"/>
    </row>
    <row r="7" spans="1:14" ht="15.75" x14ac:dyDescent="0.25">
      <c r="A7" s="43"/>
      <c r="B7" s="44"/>
      <c r="C7" s="45"/>
      <c r="D7" s="19" t="s">
        <v>19</v>
      </c>
      <c r="E7" s="50"/>
      <c r="F7" s="50"/>
    </row>
    <row r="8" spans="1:14" ht="38.25" x14ac:dyDescent="0.2">
      <c r="A8" s="8" t="s">
        <v>18</v>
      </c>
      <c r="B8" s="20" t="s">
        <v>67</v>
      </c>
      <c r="C8" s="8" t="s">
        <v>2</v>
      </c>
      <c r="D8" s="8" t="s">
        <v>3</v>
      </c>
      <c r="E8" s="18"/>
      <c r="F8" s="18"/>
    </row>
    <row r="9" spans="1:14" ht="15.75" x14ac:dyDescent="0.2">
      <c r="A9" s="21">
        <v>1</v>
      </c>
      <c r="B9" s="22" t="s">
        <v>4</v>
      </c>
      <c r="C9" s="8">
        <v>3</v>
      </c>
      <c r="D9" s="8">
        <v>4</v>
      </c>
      <c r="E9" s="18"/>
      <c r="F9" s="18"/>
    </row>
    <row r="10" spans="1:14" ht="32.25" customHeight="1" x14ac:dyDescent="0.2">
      <c r="A10" s="23">
        <v>1</v>
      </c>
      <c r="B10" s="22" t="s">
        <v>12</v>
      </c>
      <c r="C10" s="24" t="s">
        <v>13</v>
      </c>
      <c r="D10" s="25">
        <f>+D11+D43</f>
        <v>23050.600000000002</v>
      </c>
      <c r="E10" s="51"/>
      <c r="F10" s="51"/>
      <c r="I10" s="5"/>
    </row>
    <row r="11" spans="1:14" x14ac:dyDescent="0.2">
      <c r="A11" s="23">
        <v>2</v>
      </c>
      <c r="B11" s="39" t="s">
        <v>41</v>
      </c>
      <c r="C11" s="46" t="s">
        <v>38</v>
      </c>
      <c r="D11" s="40">
        <f>+D13+D16+D17+D18+D12+D14+D15+D19+D24+D21+D32+D20+D26+D27+D22+D23+D25+D28+D29+D30+D31+D33+D34+D35+D36+D42+D41</f>
        <v>22368.400000000001</v>
      </c>
      <c r="E11" s="51"/>
      <c r="F11" s="51"/>
    </row>
    <row r="12" spans="1:14" x14ac:dyDescent="0.2">
      <c r="A12" s="23">
        <v>3</v>
      </c>
      <c r="B12" s="27"/>
      <c r="C12" s="9" t="s">
        <v>33</v>
      </c>
      <c r="D12" s="28">
        <f>382.9+27.3</f>
        <v>410.2</v>
      </c>
      <c r="E12" s="47"/>
      <c r="F12" s="47"/>
    </row>
    <row r="13" spans="1:14" x14ac:dyDescent="0.2">
      <c r="A13" s="23">
        <v>4</v>
      </c>
      <c r="B13" s="27"/>
      <c r="C13" s="9" t="s">
        <v>24</v>
      </c>
      <c r="D13" s="28">
        <f>440.6+31.8</f>
        <v>472.40000000000003</v>
      </c>
      <c r="E13" s="7"/>
      <c r="F13" s="7"/>
    </row>
    <row r="14" spans="1:14" s="15" customFormat="1" ht="12.75" customHeight="1" x14ac:dyDescent="0.2">
      <c r="A14" s="23">
        <v>5</v>
      </c>
      <c r="B14" s="27"/>
      <c r="C14" s="9" t="s">
        <v>25</v>
      </c>
      <c r="D14" s="28">
        <f>441.2+21.6</f>
        <v>462.8</v>
      </c>
      <c r="E14" s="7"/>
      <c r="F14" s="7"/>
      <c r="G14" s="1"/>
      <c r="H14" s="1"/>
      <c r="I14" s="1"/>
      <c r="J14" s="1"/>
      <c r="K14" s="1"/>
    </row>
    <row r="15" spans="1:14" s="15" customFormat="1" x14ac:dyDescent="0.2">
      <c r="A15" s="23">
        <v>6</v>
      </c>
      <c r="B15" s="27"/>
      <c r="C15" s="9" t="s">
        <v>29</v>
      </c>
      <c r="D15" s="28">
        <f>454.3+39.5</f>
        <v>493.8</v>
      </c>
      <c r="E15" s="26"/>
      <c r="F15" s="26"/>
      <c r="G15" s="4"/>
      <c r="H15" s="4"/>
      <c r="I15" s="4"/>
      <c r="J15" s="4"/>
      <c r="K15" s="4"/>
      <c r="L15" s="38"/>
      <c r="M15" s="38"/>
      <c r="N15" s="38"/>
    </row>
    <row r="16" spans="1:14" s="15" customFormat="1" x14ac:dyDescent="0.2">
      <c r="A16" s="23">
        <v>7</v>
      </c>
      <c r="B16" s="27"/>
      <c r="C16" s="9" t="s">
        <v>26</v>
      </c>
      <c r="D16" s="28">
        <f>510.3+29.6</f>
        <v>539.9</v>
      </c>
      <c r="E16" s="52"/>
      <c r="F16" s="52"/>
      <c r="G16" s="4"/>
      <c r="H16" s="4"/>
      <c r="I16" s="4"/>
      <c r="J16" s="4"/>
      <c r="K16" s="4"/>
      <c r="L16" s="38"/>
      <c r="M16" s="38"/>
      <c r="N16" s="38"/>
    </row>
    <row r="17" spans="1:14" ht="12.6" customHeight="1" x14ac:dyDescent="0.2">
      <c r="A17" s="23">
        <v>8</v>
      </c>
      <c r="B17" s="27"/>
      <c r="C17" s="9" t="s">
        <v>27</v>
      </c>
      <c r="D17" s="28">
        <f>494.9+19.9</f>
        <v>514.79999999999995</v>
      </c>
      <c r="E17" s="32"/>
      <c r="F17" s="32"/>
      <c r="G17" s="32"/>
      <c r="H17" s="32"/>
      <c r="I17" s="4"/>
      <c r="J17" s="4"/>
      <c r="K17" s="4"/>
      <c r="L17" s="4"/>
      <c r="M17" s="4"/>
      <c r="N17" s="4"/>
    </row>
    <row r="18" spans="1:14" ht="12.6" customHeight="1" x14ac:dyDescent="0.2">
      <c r="A18" s="23">
        <v>9</v>
      </c>
      <c r="B18" s="27"/>
      <c r="C18" s="9" t="s">
        <v>28</v>
      </c>
      <c r="D18" s="28">
        <f>490.6+22.2</f>
        <v>512.80000000000007</v>
      </c>
      <c r="E18" s="32"/>
      <c r="F18" s="32"/>
      <c r="G18" s="32"/>
      <c r="H18" s="32"/>
      <c r="I18" s="4"/>
      <c r="J18" s="4"/>
      <c r="K18" s="4"/>
      <c r="L18" s="4"/>
      <c r="M18" s="4"/>
      <c r="N18" s="4"/>
    </row>
    <row r="19" spans="1:14" ht="12.6" customHeight="1" x14ac:dyDescent="0.2">
      <c r="A19" s="23">
        <v>10</v>
      </c>
      <c r="B19" s="29"/>
      <c r="C19" s="10" t="s">
        <v>35</v>
      </c>
      <c r="D19" s="28">
        <f>534+62.6</f>
        <v>596.6</v>
      </c>
      <c r="E19" s="32"/>
      <c r="F19" s="32"/>
      <c r="G19" s="32"/>
      <c r="H19" s="32"/>
      <c r="I19" s="4"/>
      <c r="J19" s="4"/>
      <c r="K19" s="4"/>
      <c r="L19" s="4"/>
      <c r="M19" s="4"/>
      <c r="N19" s="4"/>
    </row>
    <row r="20" spans="1:14" ht="12.6" customHeight="1" x14ac:dyDescent="0.2">
      <c r="A20" s="23">
        <v>11</v>
      </c>
      <c r="B20" s="29"/>
      <c r="C20" s="9" t="s">
        <v>32</v>
      </c>
      <c r="D20" s="28">
        <f>1364+159.4</f>
        <v>1523.4</v>
      </c>
      <c r="E20" s="32"/>
      <c r="F20" s="32"/>
      <c r="G20" s="32"/>
      <c r="H20" s="32"/>
      <c r="I20" s="4"/>
      <c r="J20" s="4"/>
      <c r="K20" s="4"/>
      <c r="L20" s="4"/>
      <c r="M20" s="4"/>
      <c r="N20" s="4"/>
    </row>
    <row r="21" spans="1:14" ht="12.6" customHeight="1" x14ac:dyDescent="0.2">
      <c r="A21" s="23">
        <v>12</v>
      </c>
      <c r="B21" s="29"/>
      <c r="C21" s="9" t="s">
        <v>9</v>
      </c>
      <c r="D21" s="28">
        <f>1448.6+130.2</f>
        <v>1578.8</v>
      </c>
      <c r="E21" s="32"/>
      <c r="F21" s="32"/>
      <c r="G21" s="32"/>
      <c r="H21" s="32"/>
      <c r="I21" s="4"/>
      <c r="J21" s="4"/>
      <c r="K21" s="4"/>
      <c r="L21" s="4"/>
      <c r="M21" s="4"/>
      <c r="N21" s="4"/>
    </row>
    <row r="22" spans="1:14" ht="12.6" customHeight="1" x14ac:dyDescent="0.2">
      <c r="A22" s="23">
        <v>13</v>
      </c>
      <c r="B22" s="29"/>
      <c r="C22" s="11" t="s">
        <v>20</v>
      </c>
      <c r="D22" s="28">
        <f>1632.4+118.3</f>
        <v>1750.7</v>
      </c>
      <c r="E22" s="32"/>
      <c r="F22" s="32"/>
      <c r="G22" s="32"/>
      <c r="H22" s="32"/>
      <c r="I22" s="4"/>
      <c r="J22" s="4"/>
      <c r="K22" s="4"/>
      <c r="M22" s="4"/>
      <c r="N22" s="4"/>
    </row>
    <row r="23" spans="1:14" ht="12.6" customHeight="1" x14ac:dyDescent="0.2">
      <c r="A23" s="23">
        <v>14</v>
      </c>
      <c r="B23" s="29"/>
      <c r="C23" s="11" t="s">
        <v>21</v>
      </c>
      <c r="D23" s="28">
        <f>972.8+69.7</f>
        <v>1042.5</v>
      </c>
      <c r="E23" s="32"/>
      <c r="F23" s="32"/>
      <c r="G23" s="32"/>
      <c r="H23" s="32"/>
      <c r="I23" s="4"/>
      <c r="J23" s="4"/>
      <c r="K23" s="13"/>
      <c r="M23" s="4"/>
      <c r="N23" s="4"/>
    </row>
    <row r="24" spans="1:14" ht="12.6" customHeight="1" x14ac:dyDescent="0.2">
      <c r="A24" s="23">
        <v>15</v>
      </c>
      <c r="B24" s="29"/>
      <c r="C24" s="11" t="s">
        <v>6</v>
      </c>
      <c r="D24" s="28">
        <f>1036.1+67.6</f>
        <v>1103.6999999999998</v>
      </c>
      <c r="E24" s="32"/>
      <c r="F24" s="32"/>
      <c r="G24" s="32"/>
      <c r="H24" s="32"/>
      <c r="I24" s="4"/>
      <c r="J24" s="4"/>
      <c r="K24" s="4"/>
      <c r="M24" s="4"/>
      <c r="N24" s="4"/>
    </row>
    <row r="25" spans="1:14" ht="12.6" customHeight="1" x14ac:dyDescent="0.2">
      <c r="A25" s="23">
        <v>16</v>
      </c>
      <c r="B25" s="29"/>
      <c r="C25" s="9" t="s">
        <v>23</v>
      </c>
      <c r="D25" s="28">
        <f>921.4+83.3</f>
        <v>1004.6999999999999</v>
      </c>
      <c r="E25" s="32"/>
      <c r="F25" s="32"/>
      <c r="G25" s="32"/>
      <c r="H25" s="32"/>
      <c r="I25" s="4"/>
      <c r="J25" s="4"/>
      <c r="K25" s="4"/>
      <c r="L25" s="4"/>
      <c r="M25" s="4"/>
      <c r="N25" s="4"/>
    </row>
    <row r="26" spans="1:14" ht="12.6" customHeight="1" x14ac:dyDescent="0.2">
      <c r="A26" s="23">
        <v>17</v>
      </c>
      <c r="B26" s="29"/>
      <c r="C26" s="11" t="s">
        <v>30</v>
      </c>
      <c r="D26" s="28">
        <f>2132.3+181.3</f>
        <v>2313.6000000000004</v>
      </c>
      <c r="E26" s="32"/>
      <c r="F26" s="32"/>
      <c r="G26" s="32"/>
      <c r="H26" s="32"/>
      <c r="I26" s="4"/>
      <c r="J26" s="4"/>
      <c r="K26" s="4"/>
      <c r="L26" s="4"/>
      <c r="M26" s="4"/>
      <c r="N26" s="4"/>
    </row>
    <row r="27" spans="1:14" ht="12.6" customHeight="1" x14ac:dyDescent="0.2">
      <c r="A27" s="23">
        <v>18</v>
      </c>
      <c r="B27" s="29"/>
      <c r="C27" s="9" t="s">
        <v>31</v>
      </c>
      <c r="D27" s="28">
        <f>2063.6+169.7</f>
        <v>2233.2999999999997</v>
      </c>
      <c r="E27" s="32"/>
      <c r="F27" s="32"/>
      <c r="G27" s="32"/>
      <c r="H27" s="32"/>
      <c r="I27" s="4"/>
      <c r="J27" s="4"/>
      <c r="K27" s="4"/>
      <c r="L27" s="4"/>
      <c r="M27" s="4"/>
      <c r="N27" s="4"/>
    </row>
    <row r="28" spans="1:14" ht="12.6" customHeight="1" x14ac:dyDescent="0.2">
      <c r="A28" s="23">
        <v>19</v>
      </c>
      <c r="B28" s="29"/>
      <c r="C28" s="11" t="s">
        <v>80</v>
      </c>
      <c r="D28" s="28">
        <f>1553.9+122.7</f>
        <v>1676.6000000000001</v>
      </c>
      <c r="E28" s="32"/>
      <c r="F28" s="32"/>
      <c r="G28" s="32"/>
      <c r="H28" s="32"/>
      <c r="I28" s="4"/>
      <c r="J28" s="4"/>
      <c r="K28" s="4"/>
      <c r="L28" s="4"/>
      <c r="M28" s="4"/>
      <c r="N28" s="4"/>
    </row>
    <row r="29" spans="1:14" ht="12.6" customHeight="1" x14ac:dyDescent="0.2">
      <c r="A29" s="23">
        <v>20</v>
      </c>
      <c r="B29" s="29"/>
      <c r="C29" s="11" t="s">
        <v>7</v>
      </c>
      <c r="D29" s="28">
        <f>520.2+40.7</f>
        <v>560.90000000000009</v>
      </c>
      <c r="E29" s="32"/>
      <c r="F29" s="32"/>
      <c r="G29" s="32"/>
      <c r="H29" s="32"/>
      <c r="I29" s="4"/>
      <c r="J29" s="4"/>
      <c r="K29" s="4"/>
      <c r="L29" s="4"/>
      <c r="M29" s="4"/>
      <c r="N29" s="4"/>
    </row>
    <row r="30" spans="1:14" ht="12.6" customHeight="1" x14ac:dyDescent="0.2">
      <c r="A30" s="23">
        <v>21</v>
      </c>
      <c r="B30" s="29"/>
      <c r="C30" s="11" t="s">
        <v>22</v>
      </c>
      <c r="D30" s="28">
        <f>1022.7+82.9</f>
        <v>1105.6000000000001</v>
      </c>
      <c r="E30" s="32"/>
      <c r="F30" s="32"/>
      <c r="G30" s="32"/>
      <c r="H30" s="32"/>
      <c r="I30" s="4"/>
      <c r="J30" s="4"/>
      <c r="K30" s="4"/>
      <c r="L30" s="4"/>
      <c r="M30" s="4"/>
      <c r="N30" s="4"/>
    </row>
    <row r="31" spans="1:14" ht="12.6" customHeight="1" x14ac:dyDescent="0.2">
      <c r="A31" s="23">
        <v>22</v>
      </c>
      <c r="B31" s="53"/>
      <c r="C31" s="11" t="s">
        <v>8</v>
      </c>
      <c r="D31" s="28">
        <f>413.3+21.7</f>
        <v>435</v>
      </c>
      <c r="E31" s="32"/>
      <c r="F31" s="32"/>
      <c r="G31" s="32"/>
      <c r="H31" s="32"/>
      <c r="I31" s="4"/>
      <c r="J31" s="4"/>
      <c r="K31" s="4"/>
      <c r="L31" s="4"/>
      <c r="M31" s="4"/>
      <c r="N31" s="4"/>
    </row>
    <row r="32" spans="1:14" ht="12.6" customHeight="1" x14ac:dyDescent="0.2">
      <c r="A32" s="23">
        <v>23</v>
      </c>
      <c r="B32" s="29"/>
      <c r="C32" s="11" t="s">
        <v>15</v>
      </c>
      <c r="D32" s="28">
        <f>296.7-4.3</f>
        <v>292.39999999999998</v>
      </c>
      <c r="E32" s="32"/>
      <c r="F32" s="32"/>
      <c r="G32" s="32"/>
      <c r="H32" s="32"/>
      <c r="I32" s="4"/>
      <c r="J32" s="4"/>
      <c r="K32" s="4"/>
      <c r="L32" s="4"/>
      <c r="M32" s="4"/>
      <c r="N32" s="4"/>
    </row>
    <row r="33" spans="1:14" ht="12.6" customHeight="1" x14ac:dyDescent="0.2">
      <c r="A33" s="23">
        <v>24</v>
      </c>
      <c r="B33" s="29"/>
      <c r="C33" s="9" t="s">
        <v>66</v>
      </c>
      <c r="D33" s="28">
        <f>816.9+79.1</f>
        <v>896</v>
      </c>
      <c r="E33" s="32"/>
      <c r="F33" s="32"/>
      <c r="G33" s="32"/>
      <c r="H33" s="32"/>
      <c r="I33" s="4"/>
      <c r="J33" s="4"/>
      <c r="K33" s="4"/>
      <c r="L33" s="4"/>
      <c r="M33" s="4"/>
      <c r="N33" s="4"/>
    </row>
    <row r="34" spans="1:14" ht="12.6" customHeight="1" x14ac:dyDescent="0.2">
      <c r="A34" s="23">
        <v>25</v>
      </c>
      <c r="B34" s="27"/>
      <c r="C34" s="9" t="s">
        <v>11</v>
      </c>
      <c r="D34" s="28">
        <f>26.9+0.1</f>
        <v>27</v>
      </c>
      <c r="E34" s="32"/>
      <c r="F34" s="32"/>
      <c r="G34" s="32"/>
      <c r="H34" s="32"/>
      <c r="I34" s="4"/>
      <c r="J34" s="4"/>
      <c r="K34" s="4"/>
      <c r="L34" s="4"/>
      <c r="M34" s="4"/>
      <c r="N34" s="4"/>
    </row>
    <row r="35" spans="1:14" ht="12.6" customHeight="1" x14ac:dyDescent="0.2">
      <c r="A35" s="23">
        <v>26</v>
      </c>
      <c r="B35" s="27"/>
      <c r="C35" s="9" t="s">
        <v>10</v>
      </c>
      <c r="D35" s="28">
        <f>29.5+1.7</f>
        <v>31.2</v>
      </c>
      <c r="E35" s="32"/>
      <c r="F35" s="32"/>
      <c r="G35" s="32"/>
      <c r="H35" s="32"/>
      <c r="I35" s="4"/>
      <c r="J35" s="4"/>
      <c r="K35" s="4"/>
      <c r="L35" s="4"/>
      <c r="M35" s="4"/>
      <c r="N35" s="4"/>
    </row>
    <row r="36" spans="1:14" ht="12.6" customHeight="1" x14ac:dyDescent="0.2">
      <c r="A36" s="23">
        <v>27</v>
      </c>
      <c r="B36" s="27"/>
      <c r="C36" s="9" t="s">
        <v>39</v>
      </c>
      <c r="D36" s="28">
        <f>+D37+D38+D39+D40</f>
        <v>487.70000000000005</v>
      </c>
      <c r="E36" s="32"/>
      <c r="F36" s="32"/>
      <c r="G36" s="32"/>
      <c r="H36" s="32"/>
      <c r="I36" s="4"/>
      <c r="J36" s="4"/>
      <c r="K36" s="4"/>
      <c r="L36" s="4"/>
      <c r="M36" s="4"/>
      <c r="N36" s="4"/>
    </row>
    <row r="37" spans="1:14" ht="12.6" customHeight="1" x14ac:dyDescent="0.2">
      <c r="A37" s="54" t="s">
        <v>73</v>
      </c>
      <c r="B37" s="55"/>
      <c r="C37" s="11" t="s">
        <v>63</v>
      </c>
      <c r="D37" s="28">
        <f>252.5+11</f>
        <v>263.5</v>
      </c>
      <c r="E37" s="32"/>
      <c r="F37" s="32"/>
      <c r="G37" s="32"/>
      <c r="H37" s="32"/>
      <c r="I37" s="4"/>
      <c r="J37" s="4"/>
      <c r="K37" s="4"/>
      <c r="L37" s="4"/>
      <c r="M37" s="4"/>
      <c r="N37" s="4"/>
    </row>
    <row r="38" spans="1:14" x14ac:dyDescent="0.2">
      <c r="A38" s="54" t="s">
        <v>74</v>
      </c>
      <c r="B38" s="55"/>
      <c r="C38" s="11" t="s">
        <v>62</v>
      </c>
      <c r="D38" s="28">
        <f>13.8+1.3</f>
        <v>15.100000000000001</v>
      </c>
      <c r="E38" s="32"/>
      <c r="F38" s="32"/>
      <c r="G38" s="32"/>
      <c r="H38" s="32"/>
      <c r="I38" s="4"/>
      <c r="J38" s="4"/>
      <c r="K38" s="4"/>
      <c r="L38" s="4"/>
      <c r="M38" s="4"/>
      <c r="N38" s="4"/>
    </row>
    <row r="39" spans="1:14" ht="12.6" customHeight="1" x14ac:dyDescent="0.2">
      <c r="A39" s="54" t="s">
        <v>75</v>
      </c>
      <c r="B39" s="55"/>
      <c r="C39" s="11" t="s">
        <v>64</v>
      </c>
      <c r="D39" s="28">
        <f>138.2-1.2</f>
        <v>137</v>
      </c>
      <c r="E39" s="32"/>
      <c r="F39" s="32"/>
      <c r="G39" s="32"/>
      <c r="H39" s="32"/>
      <c r="I39" s="4"/>
      <c r="J39" s="4"/>
      <c r="K39" s="4"/>
      <c r="L39" s="4"/>
      <c r="M39" s="4"/>
      <c r="N39" s="4"/>
    </row>
    <row r="40" spans="1:14" ht="12.6" customHeight="1" x14ac:dyDescent="0.2">
      <c r="A40" s="54" t="s">
        <v>76</v>
      </c>
      <c r="B40" s="56"/>
      <c r="C40" s="11" t="s">
        <v>65</v>
      </c>
      <c r="D40" s="28">
        <f>49.9+22.2</f>
        <v>72.099999999999994</v>
      </c>
      <c r="E40" s="32"/>
      <c r="F40" s="32"/>
      <c r="G40" s="32"/>
      <c r="H40" s="32"/>
      <c r="I40" s="4"/>
      <c r="J40" s="4"/>
      <c r="K40" s="4"/>
      <c r="L40" s="4"/>
      <c r="M40" s="4"/>
      <c r="N40" s="4"/>
    </row>
    <row r="41" spans="1:14" ht="12.6" customHeight="1" x14ac:dyDescent="0.2">
      <c r="A41" s="23">
        <v>28</v>
      </c>
      <c r="B41" s="27"/>
      <c r="C41" s="48" t="s">
        <v>1</v>
      </c>
      <c r="D41" s="28">
        <f>162.9+2</f>
        <v>164.9</v>
      </c>
      <c r="F41" s="32"/>
      <c r="G41" s="32"/>
      <c r="H41" s="32"/>
      <c r="I41" s="4"/>
      <c r="J41" s="4"/>
      <c r="K41" s="4"/>
      <c r="L41" s="4"/>
      <c r="M41" s="4"/>
      <c r="N41" s="4"/>
    </row>
    <row r="42" spans="1:14" ht="24.95" customHeight="1" x14ac:dyDescent="0.2">
      <c r="A42" s="23">
        <v>29</v>
      </c>
      <c r="B42" s="27"/>
      <c r="C42" s="48" t="s">
        <v>40</v>
      </c>
      <c r="D42" s="28">
        <f>129.6+7.5</f>
        <v>137.1</v>
      </c>
      <c r="E42" s="32"/>
      <c r="F42" s="32"/>
      <c r="G42" s="32"/>
      <c r="H42" s="32"/>
      <c r="I42" s="4"/>
      <c r="J42" s="4"/>
      <c r="K42" s="4"/>
      <c r="L42" s="4"/>
      <c r="M42" s="4"/>
      <c r="N42" s="4"/>
    </row>
    <row r="43" spans="1:14" ht="12.6" customHeight="1" x14ac:dyDescent="0.2">
      <c r="A43" s="23">
        <v>30</v>
      </c>
      <c r="B43" s="39" t="s">
        <v>42</v>
      </c>
      <c r="C43" s="46" t="s">
        <v>37</v>
      </c>
      <c r="D43" s="41">
        <f>+D44</f>
        <v>682.2</v>
      </c>
      <c r="E43" s="32"/>
      <c r="F43" s="32"/>
      <c r="G43" s="32"/>
      <c r="H43" s="32"/>
      <c r="I43" s="4"/>
      <c r="J43" s="4"/>
      <c r="K43" s="4"/>
      <c r="L43" s="4"/>
      <c r="M43" s="4"/>
      <c r="N43" s="4"/>
    </row>
    <row r="44" spans="1:14" ht="12.6" customHeight="1" x14ac:dyDescent="0.2">
      <c r="A44" s="23">
        <v>31</v>
      </c>
      <c r="B44" s="27"/>
      <c r="C44" s="9" t="s">
        <v>66</v>
      </c>
      <c r="D44" s="57">
        <v>682.2</v>
      </c>
      <c r="E44" s="32"/>
      <c r="F44" s="32"/>
      <c r="G44" s="32"/>
      <c r="H44" s="32"/>
      <c r="I44" s="4"/>
      <c r="J44" s="4"/>
      <c r="K44" s="4"/>
      <c r="L44" s="4"/>
      <c r="M44" s="4"/>
      <c r="N44" s="4"/>
    </row>
    <row r="45" spans="1:14" ht="12.6" customHeight="1" x14ac:dyDescent="0.2">
      <c r="A45" s="23">
        <v>32</v>
      </c>
      <c r="B45" s="22" t="s">
        <v>14</v>
      </c>
      <c r="C45" s="31" t="s">
        <v>36</v>
      </c>
      <c r="D45" s="35">
        <f>+D46</f>
        <v>63.5</v>
      </c>
      <c r="E45" s="32"/>
      <c r="F45" s="32"/>
      <c r="G45" s="32"/>
      <c r="H45" s="32"/>
      <c r="I45" s="4"/>
      <c r="J45" s="4"/>
      <c r="K45" s="4"/>
      <c r="L45" s="4"/>
      <c r="M45" s="4"/>
      <c r="N45" s="4"/>
    </row>
    <row r="46" spans="1:14" ht="12.6" customHeight="1" x14ac:dyDescent="0.2">
      <c r="A46" s="23">
        <v>33</v>
      </c>
      <c r="B46" s="39" t="s">
        <v>43</v>
      </c>
      <c r="C46" s="46" t="s">
        <v>38</v>
      </c>
      <c r="D46" s="40">
        <f>+D47</f>
        <v>63.5</v>
      </c>
      <c r="E46" s="32"/>
      <c r="F46" s="32"/>
      <c r="G46" s="32"/>
      <c r="H46" s="32"/>
      <c r="I46" s="4"/>
      <c r="J46" s="4"/>
      <c r="K46" s="4"/>
      <c r="L46" s="4"/>
      <c r="M46" s="4"/>
      <c r="N46" s="4"/>
    </row>
    <row r="47" spans="1:14" ht="12.6" customHeight="1" x14ac:dyDescent="0.2">
      <c r="A47" s="23">
        <v>34</v>
      </c>
      <c r="B47" s="30"/>
      <c r="C47" s="9" t="s">
        <v>16</v>
      </c>
      <c r="D47" s="28">
        <f>59.6+3.9</f>
        <v>63.5</v>
      </c>
      <c r="E47" s="32"/>
      <c r="F47" s="32"/>
      <c r="G47" s="32"/>
      <c r="H47" s="32"/>
      <c r="I47" s="4"/>
      <c r="J47" s="4"/>
      <c r="K47" s="4"/>
      <c r="L47" s="4"/>
      <c r="M47" s="4"/>
      <c r="N47" s="4"/>
    </row>
    <row r="48" spans="1:14" ht="12.6" customHeight="1" x14ac:dyDescent="0.2">
      <c r="A48" s="23">
        <v>35</v>
      </c>
      <c r="B48" s="22"/>
      <c r="C48" s="37" t="s">
        <v>5</v>
      </c>
      <c r="D48" s="12">
        <f>+D10+D45</f>
        <v>23114.100000000002</v>
      </c>
      <c r="E48" s="34"/>
      <c r="F48" s="32"/>
      <c r="G48" s="32"/>
      <c r="H48" s="32"/>
      <c r="I48" s="4"/>
      <c r="J48" s="4"/>
      <c r="K48" s="4"/>
      <c r="L48" s="4"/>
      <c r="M48" s="4"/>
      <c r="N48" s="4"/>
    </row>
    <row r="49" spans="1:14" x14ac:dyDescent="0.2">
      <c r="A49" s="16"/>
      <c r="B49" s="58"/>
      <c r="C49" s="59"/>
      <c r="D49" s="60"/>
      <c r="E49" s="61"/>
      <c r="F49" s="32"/>
      <c r="G49" s="4"/>
      <c r="H49" s="4"/>
      <c r="I49" s="4"/>
      <c r="J49" s="4"/>
      <c r="K49" s="4"/>
      <c r="L49" s="4"/>
      <c r="M49" s="4"/>
      <c r="N49" s="4"/>
    </row>
    <row r="50" spans="1:14" ht="12.6" customHeight="1" x14ac:dyDescent="0.2">
      <c r="C50" s="42" t="s">
        <v>17</v>
      </c>
      <c r="D50" s="36"/>
      <c r="E50" s="32"/>
      <c r="F50" s="32"/>
      <c r="G50" s="32"/>
      <c r="H50" s="32"/>
      <c r="I50" s="4"/>
      <c r="J50" s="4"/>
      <c r="K50" s="4"/>
      <c r="L50" s="4"/>
      <c r="M50" s="4"/>
      <c r="N50" s="4"/>
    </row>
    <row r="51" spans="1:14" ht="18" customHeight="1" x14ac:dyDescent="0.2">
      <c r="D51" s="36"/>
      <c r="E51" s="62"/>
      <c r="F51" s="32"/>
      <c r="G51" s="4"/>
      <c r="H51" s="4"/>
      <c r="I51" s="4"/>
      <c r="J51" s="4"/>
      <c r="K51" s="4"/>
      <c r="L51" s="4"/>
      <c r="M51" s="4"/>
      <c r="N51" s="4"/>
    </row>
    <row r="52" spans="1:14" ht="12.6" customHeight="1" x14ac:dyDescent="0.2">
      <c r="D52" s="36"/>
      <c r="E52" s="52"/>
      <c r="F52" s="32"/>
      <c r="G52" s="4"/>
      <c r="H52" s="4"/>
      <c r="I52" s="4"/>
      <c r="J52" s="4"/>
      <c r="K52" s="4"/>
      <c r="L52" s="4"/>
      <c r="M52" s="4"/>
      <c r="N52" s="4"/>
    </row>
    <row r="53" spans="1:14" ht="12.6" customHeight="1" x14ac:dyDescent="0.2">
      <c r="D53" s="36"/>
      <c r="E53" s="32"/>
      <c r="F53" s="32"/>
      <c r="G53" s="32"/>
      <c r="H53" s="32"/>
      <c r="I53" s="4"/>
      <c r="J53" s="4"/>
      <c r="K53" s="4"/>
      <c r="L53" s="4"/>
      <c r="M53" s="4"/>
      <c r="N53" s="4"/>
    </row>
    <row r="54" spans="1:14" ht="12.75" customHeight="1" x14ac:dyDescent="0.2">
      <c r="D54" s="6"/>
      <c r="E54" s="14"/>
      <c r="F54" s="14"/>
      <c r="G54" s="4"/>
      <c r="H54" s="4"/>
      <c r="I54" s="4"/>
      <c r="J54" s="4"/>
      <c r="K54" s="4"/>
      <c r="L54" s="4"/>
      <c r="M54" s="4"/>
      <c r="N54" s="4"/>
    </row>
    <row r="55" spans="1:14" ht="12.75" customHeight="1" x14ac:dyDescent="0.2">
      <c r="D55" s="33"/>
      <c r="E55" s="14"/>
      <c r="F55" s="14"/>
      <c r="G55" s="4"/>
      <c r="H55" s="4"/>
      <c r="I55" s="4"/>
      <c r="J55" s="4"/>
      <c r="K55" s="4"/>
      <c r="L55" s="4"/>
      <c r="M55" s="4"/>
      <c r="N55" s="4"/>
    </row>
    <row r="56" spans="1:14" x14ac:dyDescent="0.2">
      <c r="D56" s="33"/>
      <c r="E56" s="36"/>
      <c r="F56" s="36"/>
    </row>
    <row r="57" spans="1:14" x14ac:dyDescent="0.2">
      <c r="D57" s="33"/>
      <c r="E57" s="36"/>
      <c r="F57" s="36"/>
    </row>
    <row r="58" spans="1:14" x14ac:dyDescent="0.2">
      <c r="C58" s="3"/>
      <c r="D58" s="36"/>
      <c r="E58" s="36"/>
      <c r="F58" s="36"/>
    </row>
    <row r="59" spans="1:14" x14ac:dyDescent="0.2">
      <c r="D59" s="3"/>
      <c r="E59" s="36"/>
      <c r="F59" s="36"/>
    </row>
    <row r="60" spans="1:14" x14ac:dyDescent="0.2">
      <c r="C60" s="49"/>
      <c r="D60" s="33"/>
      <c r="E60" s="33"/>
      <c r="F60" s="33"/>
    </row>
    <row r="61" spans="1:14" x14ac:dyDescent="0.2">
      <c r="D61" s="33"/>
      <c r="E61" s="33"/>
      <c r="F61" s="33"/>
    </row>
    <row r="62" spans="1:14" x14ac:dyDescent="0.2">
      <c r="D62" s="3"/>
      <c r="E62" s="33"/>
      <c r="F62" s="33"/>
    </row>
    <row r="63" spans="1:14" x14ac:dyDescent="0.2">
      <c r="D63" s="33"/>
      <c r="E63" s="33"/>
      <c r="F63" s="33"/>
      <c r="G63" s="33"/>
      <c r="H63" s="33"/>
      <c r="I63" s="33"/>
      <c r="J63" s="33"/>
    </row>
    <row r="64" spans="1:14" x14ac:dyDescent="0.2">
      <c r="D64" s="3"/>
      <c r="E64" s="36"/>
      <c r="F64" s="36"/>
    </row>
    <row r="65" spans="4:6" x14ac:dyDescent="0.2">
      <c r="D65" s="3"/>
      <c r="E65" s="3"/>
      <c r="F65" s="3"/>
    </row>
    <row r="66" spans="4:6" x14ac:dyDescent="0.2">
      <c r="E66" s="33"/>
      <c r="F66" s="33"/>
    </row>
    <row r="67" spans="4:6" x14ac:dyDescent="0.2">
      <c r="E67" s="33"/>
      <c r="F67" s="33"/>
    </row>
    <row r="68" spans="4:6" x14ac:dyDescent="0.2">
      <c r="E68" s="3"/>
      <c r="F68" s="3"/>
    </row>
    <row r="69" spans="4:6" x14ac:dyDescent="0.2">
      <c r="E69" s="33"/>
      <c r="F69" s="33"/>
    </row>
    <row r="70" spans="4:6" x14ac:dyDescent="0.2">
      <c r="E70" s="3"/>
      <c r="F70" s="3"/>
    </row>
    <row r="71" spans="4:6" x14ac:dyDescent="0.2">
      <c r="E71" s="3"/>
      <c r="F71" s="3"/>
    </row>
  </sheetData>
  <mergeCells count="3">
    <mergeCell ref="C1:D1"/>
    <mergeCell ref="C2:D2"/>
    <mergeCell ref="A5:D5"/>
  </mergeCells>
  <phoneticPr fontId="12" type="noConversion"/>
  <pageMargins left="0.59055118110236227" right="0" top="0.78740157480314965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929B-F997-4731-A359-1EA576BE8CF6}">
  <dimension ref="A1:I140"/>
  <sheetViews>
    <sheetView tabSelected="1" workbookViewId="0">
      <selection activeCell="N10" sqref="N10"/>
    </sheetView>
  </sheetViews>
  <sheetFormatPr defaultColWidth="9.140625" defaultRowHeight="12.75" x14ac:dyDescent="0.2"/>
  <cols>
    <col min="1" max="1" width="5.85546875" style="3" customWidth="1"/>
    <col min="2" max="2" width="7.42578125" style="17" customWidth="1"/>
    <col min="3" max="3" width="70" style="42" customWidth="1"/>
    <col min="4" max="4" width="9.7109375" style="16" customWidth="1"/>
    <col min="5" max="5" width="9.140625" style="4" customWidth="1"/>
    <col min="6" max="16384" width="9.140625" style="1"/>
  </cols>
  <sheetData>
    <row r="1" spans="1:9" ht="15.75" x14ac:dyDescent="0.25">
      <c r="C1" s="125" t="s">
        <v>111</v>
      </c>
      <c r="D1" s="125"/>
    </row>
    <row r="2" spans="1:9" ht="15" customHeight="1" x14ac:dyDescent="0.25">
      <c r="C2" s="125" t="s">
        <v>202</v>
      </c>
      <c r="D2" s="125"/>
    </row>
    <row r="3" spans="1:9" ht="15.75" x14ac:dyDescent="0.25">
      <c r="C3" s="2"/>
      <c r="D3" s="18" t="s">
        <v>112</v>
      </c>
    </row>
    <row r="4" spans="1:9" ht="15.75" x14ac:dyDescent="0.2">
      <c r="D4" s="18"/>
    </row>
    <row r="5" spans="1:9" ht="35.25" customHeight="1" x14ac:dyDescent="0.2">
      <c r="A5" s="126" t="s">
        <v>113</v>
      </c>
      <c r="B5" s="126"/>
      <c r="C5" s="126"/>
      <c r="D5" s="126"/>
      <c r="I5" s="15"/>
    </row>
    <row r="6" spans="1:9" x14ac:dyDescent="0.2">
      <c r="A6" s="7"/>
      <c r="B6" s="7"/>
      <c r="C6" s="7"/>
      <c r="D6" s="7"/>
    </row>
    <row r="7" spans="1:9" x14ac:dyDescent="0.2">
      <c r="A7" s="43"/>
      <c r="B7" s="44"/>
      <c r="C7" s="45"/>
      <c r="D7" s="19" t="s">
        <v>19</v>
      </c>
    </row>
    <row r="8" spans="1:9" ht="38.25" x14ac:dyDescent="0.2">
      <c r="A8" s="8" t="s">
        <v>18</v>
      </c>
      <c r="B8" s="20" t="s">
        <v>67</v>
      </c>
      <c r="C8" s="8" t="s">
        <v>2</v>
      </c>
      <c r="D8" s="8" t="s">
        <v>3</v>
      </c>
      <c r="E8" s="13"/>
    </row>
    <row r="9" spans="1:9" s="15" customFormat="1" ht="12.75" customHeight="1" x14ac:dyDescent="0.2">
      <c r="A9" s="21">
        <v>1</v>
      </c>
      <c r="B9" s="22" t="s">
        <v>4</v>
      </c>
      <c r="C9" s="8">
        <v>3</v>
      </c>
      <c r="D9" s="8">
        <v>4</v>
      </c>
      <c r="E9" s="13"/>
    </row>
    <row r="10" spans="1:9" s="15" customFormat="1" x14ac:dyDescent="0.2">
      <c r="A10" s="23">
        <v>1</v>
      </c>
      <c r="B10" s="22" t="s">
        <v>12</v>
      </c>
      <c r="C10" s="24" t="s">
        <v>13</v>
      </c>
      <c r="D10" s="25">
        <f>+D11+D14+D20+D27+D29+D41+D43+D50</f>
        <v>638.59999999999991</v>
      </c>
      <c r="E10" s="13"/>
    </row>
    <row r="11" spans="1:9" s="15" customFormat="1" x14ac:dyDescent="0.2">
      <c r="A11" s="23">
        <v>2</v>
      </c>
      <c r="B11" s="39" t="s">
        <v>41</v>
      </c>
      <c r="C11" s="46" t="s">
        <v>114</v>
      </c>
      <c r="D11" s="41">
        <f>+D12+D13</f>
        <v>296.3</v>
      </c>
      <c r="E11" s="13"/>
    </row>
    <row r="12" spans="1:9" s="15" customFormat="1" ht="12.95" customHeight="1" x14ac:dyDescent="0.2">
      <c r="A12" s="23">
        <v>3</v>
      </c>
      <c r="B12" s="27"/>
      <c r="C12" s="95" t="s">
        <v>115</v>
      </c>
      <c r="D12" s="28">
        <v>287.5</v>
      </c>
      <c r="E12" s="13"/>
    </row>
    <row r="13" spans="1:9" s="15" customFormat="1" ht="12.95" customHeight="1" x14ac:dyDescent="0.2">
      <c r="A13" s="23">
        <v>4</v>
      </c>
      <c r="B13" s="27"/>
      <c r="C13" s="96" t="s">
        <v>116</v>
      </c>
      <c r="D13" s="28">
        <v>8.8000000000000007</v>
      </c>
      <c r="E13" s="13"/>
    </row>
    <row r="14" spans="1:9" s="15" customFormat="1" ht="25.5" x14ac:dyDescent="0.2">
      <c r="A14" s="23">
        <v>5</v>
      </c>
      <c r="B14" s="27" t="s">
        <v>42</v>
      </c>
      <c r="C14" s="97" t="s">
        <v>117</v>
      </c>
      <c r="D14" s="98">
        <f>SUM(D15:D19)</f>
        <v>52.599999999999994</v>
      </c>
      <c r="E14" s="13"/>
    </row>
    <row r="15" spans="1:9" s="15" customFormat="1" x14ac:dyDescent="0.2">
      <c r="A15" s="23">
        <v>6</v>
      </c>
      <c r="B15" s="27"/>
      <c r="C15" s="10" t="s">
        <v>33</v>
      </c>
      <c r="D15" s="119">
        <v>2.1</v>
      </c>
      <c r="E15" s="13"/>
    </row>
    <row r="16" spans="1:9" s="15" customFormat="1" ht="12.95" customHeight="1" x14ac:dyDescent="0.2">
      <c r="A16" s="23">
        <v>7</v>
      </c>
      <c r="B16" s="27"/>
      <c r="C16" s="99" t="s">
        <v>24</v>
      </c>
      <c r="D16" s="100">
        <f>3.8+4.2</f>
        <v>8</v>
      </c>
      <c r="E16" s="13"/>
    </row>
    <row r="17" spans="1:5" s="15" customFormat="1" ht="12.95" customHeight="1" x14ac:dyDescent="0.2">
      <c r="A17" s="23">
        <v>8</v>
      </c>
      <c r="B17" s="27"/>
      <c r="C17" s="99" t="s">
        <v>27</v>
      </c>
      <c r="D17" s="100">
        <f>7.6+8.6</f>
        <v>16.2</v>
      </c>
      <c r="E17" s="13"/>
    </row>
    <row r="18" spans="1:5" s="15" customFormat="1" ht="12.95" customHeight="1" x14ac:dyDescent="0.2">
      <c r="A18" s="23">
        <v>9</v>
      </c>
      <c r="B18" s="27"/>
      <c r="C18" s="99" t="s">
        <v>28</v>
      </c>
      <c r="D18" s="100">
        <f>11.4+6.2</f>
        <v>17.600000000000001</v>
      </c>
      <c r="E18" s="13"/>
    </row>
    <row r="19" spans="1:5" ht="12.95" customHeight="1" x14ac:dyDescent="0.2">
      <c r="A19" s="23">
        <v>10</v>
      </c>
      <c r="B19" s="27"/>
      <c r="C19" s="10" t="s">
        <v>35</v>
      </c>
      <c r="D19" s="100">
        <f>3.8+4.9</f>
        <v>8.6999999999999993</v>
      </c>
      <c r="E19" s="13"/>
    </row>
    <row r="20" spans="1:5" x14ac:dyDescent="0.2">
      <c r="A20" s="23">
        <v>11</v>
      </c>
      <c r="B20" s="27" t="s">
        <v>118</v>
      </c>
      <c r="C20" s="97" t="s">
        <v>119</v>
      </c>
      <c r="D20" s="98">
        <f>SUM(D21:D26)</f>
        <v>133.4</v>
      </c>
      <c r="E20" s="13"/>
    </row>
    <row r="21" spans="1:5" ht="12.95" customHeight="1" x14ac:dyDescent="0.2">
      <c r="A21" s="23">
        <v>12</v>
      </c>
      <c r="B21" s="27"/>
      <c r="C21" s="9" t="s">
        <v>32</v>
      </c>
      <c r="D21" s="100">
        <v>16.7</v>
      </c>
      <c r="E21" s="13"/>
    </row>
    <row r="22" spans="1:5" ht="12.95" customHeight="1" x14ac:dyDescent="0.2">
      <c r="A22" s="23">
        <v>13</v>
      </c>
      <c r="B22" s="27"/>
      <c r="C22" s="9" t="s">
        <v>9</v>
      </c>
      <c r="D22" s="100">
        <v>18.7</v>
      </c>
      <c r="E22" s="13"/>
    </row>
    <row r="23" spans="1:5" ht="12.95" customHeight="1" x14ac:dyDescent="0.2">
      <c r="A23" s="23">
        <v>14</v>
      </c>
      <c r="B23" s="27"/>
      <c r="C23" s="11" t="s">
        <v>30</v>
      </c>
      <c r="D23" s="100">
        <v>18.100000000000001</v>
      </c>
      <c r="E23" s="13"/>
    </row>
    <row r="24" spans="1:5" ht="12.95" customHeight="1" x14ac:dyDescent="0.2">
      <c r="A24" s="23">
        <v>15</v>
      </c>
      <c r="B24" s="27"/>
      <c r="C24" s="9" t="s">
        <v>31</v>
      </c>
      <c r="D24" s="100">
        <v>19.100000000000001</v>
      </c>
      <c r="E24" s="13"/>
    </row>
    <row r="25" spans="1:5" ht="12.95" customHeight="1" x14ac:dyDescent="0.2">
      <c r="A25" s="23">
        <v>16</v>
      </c>
      <c r="B25" s="27"/>
      <c r="C25" s="11" t="s">
        <v>80</v>
      </c>
      <c r="D25" s="100">
        <v>13.2</v>
      </c>
      <c r="E25" s="13"/>
    </row>
    <row r="26" spans="1:5" ht="12.95" customHeight="1" x14ac:dyDescent="0.2">
      <c r="A26" s="23">
        <v>17</v>
      </c>
      <c r="B26" s="27"/>
      <c r="C26" s="101" t="s">
        <v>115</v>
      </c>
      <c r="D26" s="100">
        <v>47.6</v>
      </c>
      <c r="E26" s="13"/>
    </row>
    <row r="27" spans="1:5" x14ac:dyDescent="0.2">
      <c r="A27" s="23">
        <v>18</v>
      </c>
      <c r="B27" s="27" t="s">
        <v>120</v>
      </c>
      <c r="C27" s="102" t="s">
        <v>121</v>
      </c>
      <c r="D27" s="98">
        <f>+D28</f>
        <v>48.4</v>
      </c>
      <c r="E27" s="13"/>
    </row>
    <row r="28" spans="1:5" ht="12.95" customHeight="1" x14ac:dyDescent="0.2">
      <c r="A28" s="23">
        <v>19</v>
      </c>
      <c r="B28" s="27"/>
      <c r="C28" s="101" t="s">
        <v>23</v>
      </c>
      <c r="D28" s="100">
        <v>48.4</v>
      </c>
      <c r="E28" s="13"/>
    </row>
    <row r="29" spans="1:5" ht="25.5" x14ac:dyDescent="0.2">
      <c r="A29" s="23">
        <v>20</v>
      </c>
      <c r="B29" s="27" t="s">
        <v>122</v>
      </c>
      <c r="C29" s="97" t="s">
        <v>203</v>
      </c>
      <c r="D29" s="98">
        <f>SUM(D30:D40)</f>
        <v>26.599999999999998</v>
      </c>
      <c r="E29" s="13"/>
    </row>
    <row r="30" spans="1:5" ht="12.95" customHeight="1" x14ac:dyDescent="0.2">
      <c r="A30" s="23">
        <v>21</v>
      </c>
      <c r="B30" s="27"/>
      <c r="C30" s="9" t="s">
        <v>33</v>
      </c>
      <c r="D30" s="100">
        <f>4.3</f>
        <v>4.3</v>
      </c>
      <c r="E30" s="13"/>
    </row>
    <row r="31" spans="1:5" ht="12.95" customHeight="1" x14ac:dyDescent="0.2">
      <c r="A31" s="23">
        <v>22</v>
      </c>
      <c r="B31" s="27"/>
      <c r="C31" s="9" t="s">
        <v>24</v>
      </c>
      <c r="D31" s="100">
        <f>2.2</f>
        <v>2.2000000000000002</v>
      </c>
      <c r="E31" s="13"/>
    </row>
    <row r="32" spans="1:5" ht="12.95" customHeight="1" x14ac:dyDescent="0.2">
      <c r="A32" s="23">
        <v>23</v>
      </c>
      <c r="B32" s="27"/>
      <c r="C32" s="9" t="s">
        <v>25</v>
      </c>
      <c r="D32" s="100">
        <v>3.6</v>
      </c>
      <c r="E32" s="13"/>
    </row>
    <row r="33" spans="1:5" ht="12.95" customHeight="1" x14ac:dyDescent="0.2">
      <c r="A33" s="23">
        <v>24</v>
      </c>
      <c r="B33" s="27"/>
      <c r="C33" s="9" t="s">
        <v>26</v>
      </c>
      <c r="D33" s="100">
        <v>1.4</v>
      </c>
      <c r="E33" s="13"/>
    </row>
    <row r="34" spans="1:5" ht="12.95" customHeight="1" x14ac:dyDescent="0.2">
      <c r="A34" s="23">
        <v>25</v>
      </c>
      <c r="B34" s="27"/>
      <c r="C34" s="9" t="s">
        <v>27</v>
      </c>
      <c r="D34" s="100">
        <f>5.8</f>
        <v>5.8</v>
      </c>
      <c r="E34" s="13"/>
    </row>
    <row r="35" spans="1:5" ht="12.95" customHeight="1" x14ac:dyDescent="0.2">
      <c r="A35" s="23">
        <v>26</v>
      </c>
      <c r="B35" s="27"/>
      <c r="C35" s="9" t="s">
        <v>28</v>
      </c>
      <c r="D35" s="100">
        <f>3.6</f>
        <v>3.6</v>
      </c>
      <c r="E35" s="13"/>
    </row>
    <row r="36" spans="1:5" ht="12.95" customHeight="1" x14ac:dyDescent="0.2">
      <c r="A36" s="23">
        <v>27</v>
      </c>
      <c r="B36" s="27"/>
      <c r="C36" s="11" t="s">
        <v>20</v>
      </c>
      <c r="D36" s="100">
        <v>0.7</v>
      </c>
      <c r="E36" s="13"/>
    </row>
    <row r="37" spans="1:5" ht="12.95" customHeight="1" x14ac:dyDescent="0.2">
      <c r="A37" s="23">
        <v>28</v>
      </c>
      <c r="B37" s="27"/>
      <c r="C37" s="11" t="s">
        <v>6</v>
      </c>
      <c r="D37" s="100">
        <v>1.5</v>
      </c>
      <c r="E37" s="13"/>
    </row>
    <row r="38" spans="1:5" ht="12.95" customHeight="1" x14ac:dyDescent="0.2">
      <c r="A38" s="23">
        <v>29</v>
      </c>
      <c r="B38" s="27"/>
      <c r="C38" s="11" t="s">
        <v>80</v>
      </c>
      <c r="D38" s="100">
        <v>0.7</v>
      </c>
      <c r="E38" s="13"/>
    </row>
    <row r="39" spans="1:5" ht="12.95" customHeight="1" x14ac:dyDescent="0.2">
      <c r="A39" s="23">
        <v>30</v>
      </c>
      <c r="B39" s="27"/>
      <c r="C39" s="11" t="s">
        <v>22</v>
      </c>
      <c r="D39" s="100">
        <v>1.4</v>
      </c>
      <c r="E39" s="13"/>
    </row>
    <row r="40" spans="1:5" ht="12.95" customHeight="1" x14ac:dyDescent="0.2">
      <c r="A40" s="23">
        <v>31</v>
      </c>
      <c r="B40" s="27"/>
      <c r="C40" s="48" t="s">
        <v>1</v>
      </c>
      <c r="D40" s="100">
        <v>1.4</v>
      </c>
      <c r="E40" s="13"/>
    </row>
    <row r="41" spans="1:5" ht="15" customHeight="1" x14ac:dyDescent="0.2">
      <c r="A41" s="23">
        <v>32</v>
      </c>
      <c r="B41" s="27" t="s">
        <v>123</v>
      </c>
      <c r="C41" s="102" t="s">
        <v>124</v>
      </c>
      <c r="D41" s="103">
        <f>+D42</f>
        <v>0.5</v>
      </c>
      <c r="E41" s="13"/>
    </row>
    <row r="42" spans="1:5" ht="12.95" customHeight="1" x14ac:dyDescent="0.2">
      <c r="A42" s="23">
        <v>33</v>
      </c>
      <c r="B42" s="27"/>
      <c r="C42" s="101" t="s">
        <v>23</v>
      </c>
      <c r="D42" s="100">
        <v>0.5</v>
      </c>
      <c r="E42" s="13"/>
    </row>
    <row r="43" spans="1:5" ht="38.25" x14ac:dyDescent="0.2">
      <c r="A43" s="23">
        <v>34</v>
      </c>
      <c r="B43" s="27" t="s">
        <v>125</v>
      </c>
      <c r="C43" s="102" t="s">
        <v>126</v>
      </c>
      <c r="D43" s="41">
        <f>SUM(D44:D49)</f>
        <v>12.8</v>
      </c>
      <c r="E43" s="13"/>
    </row>
    <row r="44" spans="1:5" ht="12.95" customHeight="1" x14ac:dyDescent="0.2">
      <c r="A44" s="23">
        <v>35</v>
      </c>
      <c r="B44" s="27"/>
      <c r="C44" s="9" t="s">
        <v>25</v>
      </c>
      <c r="D44" s="100">
        <v>1</v>
      </c>
      <c r="E44" s="13"/>
    </row>
    <row r="45" spans="1:5" ht="12.95" customHeight="1" x14ac:dyDescent="0.2">
      <c r="A45" s="23">
        <v>36</v>
      </c>
      <c r="B45" s="27"/>
      <c r="C45" s="9" t="s">
        <v>28</v>
      </c>
      <c r="D45" s="100">
        <v>1.6</v>
      </c>
      <c r="E45" s="13"/>
    </row>
    <row r="46" spans="1:5" ht="12.95" customHeight="1" x14ac:dyDescent="0.2">
      <c r="A46" s="23">
        <v>37</v>
      </c>
      <c r="B46" s="27"/>
      <c r="C46" s="9" t="s">
        <v>32</v>
      </c>
      <c r="D46" s="100">
        <v>5.2</v>
      </c>
      <c r="E46" s="13"/>
    </row>
    <row r="47" spans="1:5" ht="12.95" customHeight="1" x14ac:dyDescent="0.2">
      <c r="A47" s="23">
        <v>38</v>
      </c>
      <c r="B47" s="27"/>
      <c r="C47" s="11" t="s">
        <v>30</v>
      </c>
      <c r="D47" s="100">
        <v>3.3</v>
      </c>
      <c r="E47" s="13"/>
    </row>
    <row r="48" spans="1:5" ht="12.95" customHeight="1" x14ac:dyDescent="0.2">
      <c r="A48" s="23">
        <v>39</v>
      </c>
      <c r="B48" s="27"/>
      <c r="C48" s="11" t="s">
        <v>22</v>
      </c>
      <c r="D48" s="100">
        <v>1.1000000000000001</v>
      </c>
      <c r="E48" s="13"/>
    </row>
    <row r="49" spans="1:7" ht="12.95" customHeight="1" x14ac:dyDescent="0.2">
      <c r="A49" s="23">
        <v>40</v>
      </c>
      <c r="B49" s="27"/>
      <c r="C49" s="11" t="s">
        <v>15</v>
      </c>
      <c r="D49" s="100">
        <v>0.6</v>
      </c>
      <c r="E49" s="13"/>
    </row>
    <row r="50" spans="1:7" ht="15" customHeight="1" x14ac:dyDescent="0.2">
      <c r="A50" s="23">
        <v>41</v>
      </c>
      <c r="B50" s="27" t="s">
        <v>127</v>
      </c>
      <c r="C50" s="102" t="s">
        <v>128</v>
      </c>
      <c r="D50" s="103">
        <f>+D51</f>
        <v>68</v>
      </c>
      <c r="E50" s="13"/>
    </row>
    <row r="51" spans="1:7" ht="12.95" customHeight="1" x14ac:dyDescent="0.2">
      <c r="A51" s="23">
        <v>42</v>
      </c>
      <c r="B51" s="27"/>
      <c r="C51" s="10" t="s">
        <v>116</v>
      </c>
      <c r="D51" s="100">
        <v>68</v>
      </c>
      <c r="E51" s="13"/>
    </row>
    <row r="52" spans="1:7" x14ac:dyDescent="0.2">
      <c r="A52" s="23">
        <v>43</v>
      </c>
      <c r="B52" s="22" t="s">
        <v>129</v>
      </c>
      <c r="C52" s="31" t="s">
        <v>130</v>
      </c>
      <c r="D52" s="12">
        <f>+D53+D55+D57+D59+D61+D67+D69+D71+D73+D75+D80+D82+D84+D86+D88+D90</f>
        <v>874.70000000000027</v>
      </c>
      <c r="E52" s="13"/>
    </row>
    <row r="53" spans="1:7" ht="15" customHeight="1" x14ac:dyDescent="0.2">
      <c r="A53" s="23">
        <v>44</v>
      </c>
      <c r="B53" s="27" t="s">
        <v>131</v>
      </c>
      <c r="C53" s="46" t="s">
        <v>132</v>
      </c>
      <c r="D53" s="41">
        <f>+D54</f>
        <v>25</v>
      </c>
      <c r="E53" s="13"/>
    </row>
    <row r="54" spans="1:7" ht="12.95" customHeight="1" x14ac:dyDescent="0.2">
      <c r="A54" s="23">
        <v>45</v>
      </c>
      <c r="B54" s="27"/>
      <c r="C54" s="96" t="s">
        <v>133</v>
      </c>
      <c r="D54" s="28">
        <v>25</v>
      </c>
      <c r="E54" s="13"/>
    </row>
    <row r="55" spans="1:7" ht="25.5" x14ac:dyDescent="0.2">
      <c r="A55" s="23">
        <v>46</v>
      </c>
      <c r="B55" s="27" t="s">
        <v>134</v>
      </c>
      <c r="C55" s="46" t="s">
        <v>135</v>
      </c>
      <c r="D55" s="41">
        <f>+D56</f>
        <v>161.5</v>
      </c>
      <c r="E55" s="13"/>
    </row>
    <row r="56" spans="1:7" ht="12.95" customHeight="1" x14ac:dyDescent="0.2">
      <c r="A56" s="23">
        <v>47</v>
      </c>
      <c r="B56" s="27"/>
      <c r="C56" s="96" t="s">
        <v>116</v>
      </c>
      <c r="D56" s="28">
        <f>151.8+9.7</f>
        <v>161.5</v>
      </c>
      <c r="E56" s="13"/>
    </row>
    <row r="57" spans="1:7" ht="24.75" customHeight="1" x14ac:dyDescent="0.2">
      <c r="A57" s="23">
        <v>48</v>
      </c>
      <c r="B57" s="27" t="s">
        <v>136</v>
      </c>
      <c r="C57" s="97" t="s">
        <v>137</v>
      </c>
      <c r="D57" s="41">
        <f>+D58</f>
        <v>82</v>
      </c>
      <c r="E57" s="13"/>
    </row>
    <row r="58" spans="1:7" ht="12.95" customHeight="1" x14ac:dyDescent="0.2">
      <c r="A58" s="23">
        <v>49</v>
      </c>
      <c r="B58" s="27"/>
      <c r="C58" s="96" t="s">
        <v>116</v>
      </c>
      <c r="D58" s="28">
        <f>85.1-3.1</f>
        <v>82</v>
      </c>
      <c r="E58" s="13"/>
    </row>
    <row r="59" spans="1:7" x14ac:dyDescent="0.2">
      <c r="A59" s="23">
        <v>50</v>
      </c>
      <c r="B59" s="27" t="s">
        <v>138</v>
      </c>
      <c r="C59" s="97" t="s">
        <v>139</v>
      </c>
      <c r="D59" s="41">
        <f>+D60</f>
        <v>61.20000000000001</v>
      </c>
      <c r="E59" s="13"/>
    </row>
    <row r="60" spans="1:7" ht="12.95" customHeight="1" x14ac:dyDescent="0.2">
      <c r="A60" s="23">
        <v>51</v>
      </c>
      <c r="B60" s="27"/>
      <c r="C60" s="10" t="s">
        <v>116</v>
      </c>
      <c r="D60" s="28">
        <f>152.8-50-41.6</f>
        <v>61.20000000000001</v>
      </c>
      <c r="E60" s="13"/>
    </row>
    <row r="61" spans="1:7" ht="25.5" customHeight="1" x14ac:dyDescent="0.2">
      <c r="A61" s="23">
        <v>52</v>
      </c>
      <c r="B61" s="27" t="s">
        <v>140</v>
      </c>
      <c r="C61" s="97" t="s">
        <v>141</v>
      </c>
      <c r="D61" s="41">
        <f>SUM(D62:D66)</f>
        <v>132.4</v>
      </c>
      <c r="E61" s="13"/>
      <c r="G61" s="87"/>
    </row>
    <row r="62" spans="1:7" ht="12.95" customHeight="1" x14ac:dyDescent="0.2">
      <c r="A62" s="23">
        <v>53</v>
      </c>
      <c r="B62" s="27"/>
      <c r="C62" s="99" t="s">
        <v>142</v>
      </c>
      <c r="D62" s="28">
        <v>56.5</v>
      </c>
      <c r="E62" s="32"/>
    </row>
    <row r="63" spans="1:7" ht="12.95" customHeight="1" x14ac:dyDescent="0.2">
      <c r="A63" s="23">
        <v>54</v>
      </c>
      <c r="B63" s="27"/>
      <c r="C63" s="104" t="s">
        <v>143</v>
      </c>
      <c r="D63" s="28">
        <v>2.6</v>
      </c>
      <c r="E63" s="32"/>
    </row>
    <row r="64" spans="1:7" ht="12.95" customHeight="1" x14ac:dyDescent="0.2">
      <c r="A64" s="23">
        <v>55</v>
      </c>
      <c r="B64" s="27"/>
      <c r="C64" s="105" t="s">
        <v>1</v>
      </c>
      <c r="D64" s="28">
        <v>11.6</v>
      </c>
      <c r="E64" s="32"/>
    </row>
    <row r="65" spans="1:5" ht="12.95" customHeight="1" x14ac:dyDescent="0.2">
      <c r="A65" s="23">
        <v>56</v>
      </c>
      <c r="B65" s="27"/>
      <c r="C65" s="105" t="s">
        <v>144</v>
      </c>
      <c r="D65" s="28">
        <v>8.5</v>
      </c>
      <c r="E65" s="32"/>
    </row>
    <row r="66" spans="1:5" ht="12.95" customHeight="1" x14ac:dyDescent="0.2">
      <c r="A66" s="23">
        <v>57</v>
      </c>
      <c r="B66" s="27"/>
      <c r="C66" s="99" t="s">
        <v>133</v>
      </c>
      <c r="D66" s="28">
        <f>52.8+0.4</f>
        <v>53.199999999999996</v>
      </c>
      <c r="E66" s="32"/>
    </row>
    <row r="67" spans="1:5" ht="15" customHeight="1" x14ac:dyDescent="0.2">
      <c r="A67" s="23">
        <v>58</v>
      </c>
      <c r="B67" s="27" t="s">
        <v>145</v>
      </c>
      <c r="C67" s="97" t="s">
        <v>146</v>
      </c>
      <c r="D67" s="41">
        <f>+D68</f>
        <v>53.2</v>
      </c>
      <c r="E67" s="32"/>
    </row>
    <row r="68" spans="1:5" x14ac:dyDescent="0.2">
      <c r="A68" s="23">
        <v>59</v>
      </c>
      <c r="B68" s="27"/>
      <c r="C68" s="10" t="s">
        <v>147</v>
      </c>
      <c r="D68" s="28">
        <v>53.2</v>
      </c>
      <c r="E68" s="32"/>
    </row>
    <row r="69" spans="1:5" x14ac:dyDescent="0.2">
      <c r="A69" s="23">
        <v>60</v>
      </c>
      <c r="B69" s="27" t="s">
        <v>148</v>
      </c>
      <c r="C69" s="97" t="s">
        <v>149</v>
      </c>
      <c r="D69" s="41">
        <f>+D70</f>
        <v>20.7</v>
      </c>
      <c r="E69" s="32"/>
    </row>
    <row r="70" spans="1:5" x14ac:dyDescent="0.2">
      <c r="A70" s="23">
        <v>61</v>
      </c>
      <c r="B70" s="27"/>
      <c r="C70" s="10" t="s">
        <v>147</v>
      </c>
      <c r="D70" s="28">
        <f>24.4-3.7</f>
        <v>20.7</v>
      </c>
      <c r="E70" s="32"/>
    </row>
    <row r="71" spans="1:5" ht="25.5" x14ac:dyDescent="0.2">
      <c r="A71" s="23">
        <v>62</v>
      </c>
      <c r="B71" s="27" t="s">
        <v>150</v>
      </c>
      <c r="C71" s="97" t="s">
        <v>151</v>
      </c>
      <c r="D71" s="41">
        <f>+D72</f>
        <v>31.3</v>
      </c>
      <c r="E71" s="32"/>
    </row>
    <row r="72" spans="1:5" x14ac:dyDescent="0.2">
      <c r="A72" s="23">
        <v>63</v>
      </c>
      <c r="B72" s="27"/>
      <c r="C72" s="10" t="s">
        <v>116</v>
      </c>
      <c r="D72" s="28">
        <f>28.5+2.8</f>
        <v>31.3</v>
      </c>
      <c r="E72" s="32"/>
    </row>
    <row r="73" spans="1:5" ht="51" x14ac:dyDescent="0.2">
      <c r="A73" s="23">
        <v>64</v>
      </c>
      <c r="B73" s="27" t="s">
        <v>152</v>
      </c>
      <c r="C73" s="97" t="s">
        <v>153</v>
      </c>
      <c r="D73" s="41">
        <f>+D74</f>
        <v>8.5000000000000018</v>
      </c>
      <c r="E73" s="32"/>
    </row>
    <row r="74" spans="1:5" x14ac:dyDescent="0.2">
      <c r="A74" s="23">
        <v>65</v>
      </c>
      <c r="B74" s="27"/>
      <c r="C74" s="10" t="s">
        <v>116</v>
      </c>
      <c r="D74" s="28">
        <f>2.2+3.1+1.4+1.8</f>
        <v>8.5000000000000018</v>
      </c>
      <c r="E74" s="32"/>
    </row>
    <row r="75" spans="1:5" ht="25.5" x14ac:dyDescent="0.2">
      <c r="A75" s="23">
        <v>66</v>
      </c>
      <c r="B75" s="27" t="s">
        <v>154</v>
      </c>
      <c r="C75" s="46" t="s">
        <v>155</v>
      </c>
      <c r="D75" s="41">
        <f>SUM(D76:D79)</f>
        <v>29.9</v>
      </c>
      <c r="E75" s="32"/>
    </row>
    <row r="76" spans="1:5" x14ac:dyDescent="0.2">
      <c r="A76" s="23">
        <v>67</v>
      </c>
      <c r="B76" s="27"/>
      <c r="C76" s="106" t="s">
        <v>142</v>
      </c>
      <c r="D76" s="28">
        <v>9.6999999999999993</v>
      </c>
      <c r="E76" s="32"/>
    </row>
    <row r="77" spans="1:5" x14ac:dyDescent="0.2">
      <c r="A77" s="23">
        <v>68</v>
      </c>
      <c r="B77" s="27"/>
      <c r="C77" s="107" t="s">
        <v>143</v>
      </c>
      <c r="D77" s="28">
        <v>6.5</v>
      </c>
      <c r="E77" s="32"/>
    </row>
    <row r="78" spans="1:5" x14ac:dyDescent="0.2">
      <c r="A78" s="23">
        <v>69</v>
      </c>
      <c r="B78" s="27"/>
      <c r="C78" s="105" t="s">
        <v>1</v>
      </c>
      <c r="D78" s="28">
        <v>4.8</v>
      </c>
      <c r="E78" s="32"/>
    </row>
    <row r="79" spans="1:5" x14ac:dyDescent="0.2">
      <c r="A79" s="23">
        <v>70</v>
      </c>
      <c r="B79" s="27"/>
      <c r="C79" s="107" t="s">
        <v>133</v>
      </c>
      <c r="D79" s="28">
        <v>8.9</v>
      </c>
      <c r="E79" s="32"/>
    </row>
    <row r="80" spans="1:5" ht="38.25" x14ac:dyDescent="0.2">
      <c r="A80" s="23">
        <v>71</v>
      </c>
      <c r="B80" s="27" t="s">
        <v>156</v>
      </c>
      <c r="C80" s="108" t="s">
        <v>157</v>
      </c>
      <c r="D80" s="41">
        <f>+D81</f>
        <v>1.2</v>
      </c>
      <c r="E80" s="32"/>
    </row>
    <row r="81" spans="1:5" x14ac:dyDescent="0.2">
      <c r="A81" s="23">
        <v>72</v>
      </c>
      <c r="B81" s="27"/>
      <c r="C81" s="10" t="s">
        <v>116</v>
      </c>
      <c r="D81" s="28">
        <f>0.6+0.6</f>
        <v>1.2</v>
      </c>
      <c r="E81" s="32"/>
    </row>
    <row r="82" spans="1:5" ht="38.25" x14ac:dyDescent="0.2">
      <c r="A82" s="23">
        <v>73</v>
      </c>
      <c r="B82" s="27" t="s">
        <v>158</v>
      </c>
      <c r="C82" s="108" t="s">
        <v>159</v>
      </c>
      <c r="D82" s="41">
        <f>+D83</f>
        <v>94</v>
      </c>
      <c r="E82" s="32"/>
    </row>
    <row r="83" spans="1:5" x14ac:dyDescent="0.2">
      <c r="A83" s="23">
        <v>74</v>
      </c>
      <c r="B83" s="27"/>
      <c r="C83" s="10" t="s">
        <v>116</v>
      </c>
      <c r="D83" s="28">
        <f>49.5+44.5</f>
        <v>94</v>
      </c>
      <c r="E83" s="32"/>
    </row>
    <row r="84" spans="1:5" ht="38.25" x14ac:dyDescent="0.2">
      <c r="A84" s="23">
        <v>75</v>
      </c>
      <c r="B84" s="27" t="s">
        <v>160</v>
      </c>
      <c r="C84" s="108" t="s">
        <v>161</v>
      </c>
      <c r="D84" s="41">
        <f>+D85</f>
        <v>0.7</v>
      </c>
      <c r="E84" s="32"/>
    </row>
    <row r="85" spans="1:5" x14ac:dyDescent="0.2">
      <c r="A85" s="23">
        <v>76</v>
      </c>
      <c r="B85" s="27"/>
      <c r="C85" s="10" t="s">
        <v>116</v>
      </c>
      <c r="D85" s="28">
        <f>0.4+0.3</f>
        <v>0.7</v>
      </c>
      <c r="E85" s="32"/>
    </row>
    <row r="86" spans="1:5" ht="25.5" x14ac:dyDescent="0.2">
      <c r="A86" s="23">
        <v>77</v>
      </c>
      <c r="B86" s="27" t="s">
        <v>162</v>
      </c>
      <c r="C86" s="97" t="s">
        <v>163</v>
      </c>
      <c r="D86" s="41">
        <f>+D87</f>
        <v>0.2</v>
      </c>
      <c r="E86" s="32"/>
    </row>
    <row r="87" spans="1:5" x14ac:dyDescent="0.2">
      <c r="A87" s="23">
        <v>78</v>
      </c>
      <c r="B87" s="27"/>
      <c r="C87" s="10" t="s">
        <v>116</v>
      </c>
      <c r="D87" s="28">
        <v>0.2</v>
      </c>
      <c r="E87" s="32"/>
    </row>
    <row r="88" spans="1:5" ht="38.25" x14ac:dyDescent="0.2">
      <c r="A88" s="23">
        <v>79</v>
      </c>
      <c r="B88" s="27" t="s">
        <v>164</v>
      </c>
      <c r="C88" s="97" t="s">
        <v>165</v>
      </c>
      <c r="D88" s="41">
        <f>+D89</f>
        <v>15.6</v>
      </c>
      <c r="E88" s="32"/>
    </row>
    <row r="89" spans="1:5" x14ac:dyDescent="0.2">
      <c r="A89" s="23">
        <v>80</v>
      </c>
      <c r="B89" s="27"/>
      <c r="C89" s="96" t="s">
        <v>116</v>
      </c>
      <c r="D89" s="28">
        <f>7.8+7.8</f>
        <v>15.6</v>
      </c>
      <c r="E89" s="32"/>
    </row>
    <row r="90" spans="1:5" x14ac:dyDescent="0.2">
      <c r="A90" s="23">
        <v>81</v>
      </c>
      <c r="B90" s="27" t="s">
        <v>166</v>
      </c>
      <c r="C90" s="109" t="s">
        <v>167</v>
      </c>
      <c r="D90" s="41">
        <f>+D91</f>
        <v>157.30000000000001</v>
      </c>
      <c r="E90" s="32"/>
    </row>
    <row r="91" spans="1:5" x14ac:dyDescent="0.2">
      <c r="A91" s="23">
        <v>82</v>
      </c>
      <c r="B91" s="27"/>
      <c r="C91" s="96" t="s">
        <v>116</v>
      </c>
      <c r="D91" s="28">
        <v>157.30000000000001</v>
      </c>
      <c r="E91" s="32"/>
    </row>
    <row r="92" spans="1:5" x14ac:dyDescent="0.2">
      <c r="A92" s="23">
        <v>83</v>
      </c>
      <c r="B92" s="22" t="s">
        <v>14</v>
      </c>
      <c r="C92" s="31" t="s">
        <v>36</v>
      </c>
      <c r="D92" s="12">
        <f>+D93+D95</f>
        <v>269.39999999999998</v>
      </c>
      <c r="E92" s="32"/>
    </row>
    <row r="93" spans="1:5" ht="25.5" x14ac:dyDescent="0.2">
      <c r="A93" s="23">
        <v>84</v>
      </c>
      <c r="B93" s="27" t="s">
        <v>43</v>
      </c>
      <c r="C93" s="46" t="s">
        <v>168</v>
      </c>
      <c r="D93" s="41">
        <f>+D94</f>
        <v>237.4</v>
      </c>
      <c r="E93" s="32"/>
    </row>
    <row r="94" spans="1:5" x14ac:dyDescent="0.2">
      <c r="A94" s="23">
        <v>85</v>
      </c>
      <c r="B94" s="27"/>
      <c r="C94" s="99" t="s">
        <v>16</v>
      </c>
      <c r="D94" s="28">
        <v>237.4</v>
      </c>
      <c r="E94" s="32"/>
    </row>
    <row r="95" spans="1:5" x14ac:dyDescent="0.2">
      <c r="A95" s="23">
        <v>86</v>
      </c>
      <c r="B95" s="27"/>
      <c r="C95" s="46" t="s">
        <v>169</v>
      </c>
      <c r="D95" s="41">
        <f>+D96</f>
        <v>32</v>
      </c>
      <c r="E95" s="32"/>
    </row>
    <row r="96" spans="1:5" x14ac:dyDescent="0.2">
      <c r="A96" s="23">
        <v>87</v>
      </c>
      <c r="B96" s="27"/>
      <c r="C96" s="10" t="s">
        <v>116</v>
      </c>
      <c r="D96" s="28">
        <f>+D97</f>
        <v>32</v>
      </c>
      <c r="E96" s="32"/>
    </row>
    <row r="97" spans="1:7" x14ac:dyDescent="0.2">
      <c r="A97" s="23">
        <v>88</v>
      </c>
      <c r="B97" s="27"/>
      <c r="C97" s="110" t="s">
        <v>170</v>
      </c>
      <c r="D97" s="28">
        <v>32</v>
      </c>
      <c r="E97" s="32"/>
    </row>
    <row r="98" spans="1:7" x14ac:dyDescent="0.2">
      <c r="A98" s="23">
        <v>89</v>
      </c>
      <c r="B98" s="22" t="s">
        <v>171</v>
      </c>
      <c r="C98" s="31" t="s">
        <v>172</v>
      </c>
      <c r="D98" s="111">
        <f>+D99+D101</f>
        <v>91.300000000000011</v>
      </c>
      <c r="E98" s="13"/>
    </row>
    <row r="99" spans="1:7" x14ac:dyDescent="0.2">
      <c r="A99" s="23">
        <v>90</v>
      </c>
      <c r="B99" s="27" t="s">
        <v>173</v>
      </c>
      <c r="C99" s="46" t="s">
        <v>174</v>
      </c>
      <c r="D99" s="41">
        <f>+D100</f>
        <v>59.7</v>
      </c>
      <c r="E99" s="13"/>
    </row>
    <row r="100" spans="1:7" x14ac:dyDescent="0.2">
      <c r="A100" s="23">
        <v>91</v>
      </c>
      <c r="B100" s="27"/>
      <c r="C100" s="10" t="s">
        <v>175</v>
      </c>
      <c r="D100" s="28">
        <v>59.7</v>
      </c>
      <c r="E100" s="13"/>
    </row>
    <row r="101" spans="1:7" x14ac:dyDescent="0.2">
      <c r="A101" s="23">
        <v>92</v>
      </c>
      <c r="B101" s="27" t="s">
        <v>176</v>
      </c>
      <c r="C101" s="46" t="s">
        <v>177</v>
      </c>
      <c r="D101" s="41">
        <f>+D102</f>
        <v>31.6</v>
      </c>
      <c r="E101" s="13"/>
    </row>
    <row r="102" spans="1:7" x14ac:dyDescent="0.2">
      <c r="A102" s="23">
        <v>93</v>
      </c>
      <c r="B102" s="27"/>
      <c r="C102" s="95" t="s">
        <v>116</v>
      </c>
      <c r="D102" s="28">
        <v>31.6</v>
      </c>
      <c r="E102" s="13"/>
    </row>
    <row r="103" spans="1:7" x14ac:dyDescent="0.2">
      <c r="A103" s="23">
        <v>94</v>
      </c>
      <c r="B103" s="22" t="s">
        <v>178</v>
      </c>
      <c r="C103" s="112" t="s">
        <v>179</v>
      </c>
      <c r="D103" s="12">
        <f>+D104</f>
        <v>2845.7</v>
      </c>
      <c r="E103" s="13"/>
    </row>
    <row r="104" spans="1:7" x14ac:dyDescent="0.2">
      <c r="A104" s="23">
        <v>95</v>
      </c>
      <c r="B104" s="27" t="s">
        <v>180</v>
      </c>
      <c r="C104" s="97" t="s">
        <v>181</v>
      </c>
      <c r="D104" s="41">
        <f>+D105</f>
        <v>2845.7</v>
      </c>
      <c r="E104" s="13"/>
    </row>
    <row r="105" spans="1:7" x14ac:dyDescent="0.2">
      <c r="A105" s="23">
        <v>96</v>
      </c>
      <c r="B105" s="22"/>
      <c r="C105" s="10" t="s">
        <v>116</v>
      </c>
      <c r="D105" s="28">
        <v>2845.7</v>
      </c>
      <c r="E105" s="13"/>
    </row>
    <row r="106" spans="1:7" x14ac:dyDescent="0.2">
      <c r="A106" s="23">
        <v>97</v>
      </c>
      <c r="B106" s="22" t="s">
        <v>182</v>
      </c>
      <c r="C106" s="31" t="s">
        <v>183</v>
      </c>
      <c r="D106" s="12">
        <f>+D107+D109+D111</f>
        <v>30.2</v>
      </c>
      <c r="E106" s="13"/>
      <c r="G106" s="64"/>
    </row>
    <row r="107" spans="1:7" ht="25.5" x14ac:dyDescent="0.2">
      <c r="A107" s="23">
        <v>98</v>
      </c>
      <c r="B107" s="27" t="s">
        <v>184</v>
      </c>
      <c r="C107" s="109" t="s">
        <v>185</v>
      </c>
      <c r="D107" s="41">
        <f>+D108</f>
        <v>14.1</v>
      </c>
      <c r="E107" s="13"/>
    </row>
    <row r="108" spans="1:7" x14ac:dyDescent="0.2">
      <c r="A108" s="23">
        <v>99</v>
      </c>
      <c r="B108" s="22"/>
      <c r="C108" s="96" t="s">
        <v>116</v>
      </c>
      <c r="D108" s="28">
        <v>14.1</v>
      </c>
      <c r="E108" s="13"/>
    </row>
    <row r="109" spans="1:7" ht="25.5" x14ac:dyDescent="0.2">
      <c r="A109" s="23">
        <v>100</v>
      </c>
      <c r="B109" s="27" t="s">
        <v>186</v>
      </c>
      <c r="C109" s="109" t="s">
        <v>187</v>
      </c>
      <c r="D109" s="41">
        <f>+D110</f>
        <v>2.1</v>
      </c>
      <c r="E109" s="13"/>
    </row>
    <row r="110" spans="1:7" x14ac:dyDescent="0.2">
      <c r="A110" s="23">
        <v>101</v>
      </c>
      <c r="B110" s="22"/>
      <c r="C110" s="96" t="s">
        <v>116</v>
      </c>
      <c r="D110" s="28">
        <v>2.1</v>
      </c>
      <c r="E110" s="13"/>
    </row>
    <row r="111" spans="1:7" ht="25.5" x14ac:dyDescent="0.2">
      <c r="A111" s="23">
        <v>102</v>
      </c>
      <c r="B111" s="27" t="s">
        <v>188</v>
      </c>
      <c r="C111" s="109" t="s">
        <v>189</v>
      </c>
      <c r="D111" s="41">
        <f>+D112</f>
        <v>14</v>
      </c>
      <c r="E111" s="13"/>
    </row>
    <row r="112" spans="1:7" x14ac:dyDescent="0.2">
      <c r="A112" s="23">
        <v>103</v>
      </c>
      <c r="B112" s="22"/>
      <c r="C112" s="96" t="s">
        <v>116</v>
      </c>
      <c r="D112" s="28">
        <v>14</v>
      </c>
      <c r="E112" s="13"/>
    </row>
    <row r="113" spans="1:5" x14ac:dyDescent="0.2">
      <c r="A113" s="23">
        <v>104</v>
      </c>
      <c r="B113" s="22" t="s">
        <v>190</v>
      </c>
      <c r="C113" s="31" t="s">
        <v>191</v>
      </c>
      <c r="D113" s="12">
        <f>+D114+D116</f>
        <v>458.5</v>
      </c>
      <c r="E113" s="13"/>
    </row>
    <row r="114" spans="1:5" ht="25.5" x14ac:dyDescent="0.2">
      <c r="A114" s="23">
        <v>105</v>
      </c>
      <c r="B114" s="27" t="s">
        <v>192</v>
      </c>
      <c r="C114" s="109" t="s">
        <v>193</v>
      </c>
      <c r="D114" s="41">
        <f>+D115</f>
        <v>158.5</v>
      </c>
      <c r="E114" s="13"/>
    </row>
    <row r="115" spans="1:5" x14ac:dyDescent="0.2">
      <c r="A115" s="23">
        <v>106</v>
      </c>
      <c r="B115" s="27"/>
      <c r="C115" s="96" t="s">
        <v>116</v>
      </c>
      <c r="D115" s="28">
        <v>158.5</v>
      </c>
      <c r="E115" s="13"/>
    </row>
    <row r="116" spans="1:5" ht="25.5" x14ac:dyDescent="0.2">
      <c r="A116" s="23">
        <v>107</v>
      </c>
      <c r="B116" s="27" t="s">
        <v>194</v>
      </c>
      <c r="C116" s="109" t="s">
        <v>195</v>
      </c>
      <c r="D116" s="41">
        <f>+D117</f>
        <v>300</v>
      </c>
      <c r="E116" s="13"/>
    </row>
    <row r="117" spans="1:5" x14ac:dyDescent="0.2">
      <c r="A117" s="23">
        <v>108</v>
      </c>
      <c r="B117" s="27"/>
      <c r="C117" s="96" t="s">
        <v>116</v>
      </c>
      <c r="D117" s="28">
        <v>300</v>
      </c>
      <c r="E117" s="13"/>
    </row>
    <row r="118" spans="1:5" x14ac:dyDescent="0.2">
      <c r="A118" s="23">
        <v>109</v>
      </c>
      <c r="B118" s="22" t="s">
        <v>196</v>
      </c>
      <c r="C118" s="31" t="s">
        <v>197</v>
      </c>
      <c r="D118" s="12">
        <f>+D119</f>
        <v>150</v>
      </c>
      <c r="E118" s="13"/>
    </row>
    <row r="119" spans="1:5" ht="25.5" x14ac:dyDescent="0.2">
      <c r="A119" s="23">
        <v>110</v>
      </c>
      <c r="B119" s="27"/>
      <c r="C119" s="109" t="s">
        <v>198</v>
      </c>
      <c r="D119" s="41">
        <f>+D120</f>
        <v>150</v>
      </c>
      <c r="E119" s="13"/>
    </row>
    <row r="120" spans="1:5" x14ac:dyDescent="0.2">
      <c r="A120" s="23">
        <v>111</v>
      </c>
      <c r="B120" s="27"/>
      <c r="C120" s="96" t="s">
        <v>116</v>
      </c>
      <c r="D120" s="28">
        <v>150</v>
      </c>
      <c r="E120" s="13"/>
    </row>
    <row r="121" spans="1:5" x14ac:dyDescent="0.2">
      <c r="A121" s="23">
        <v>112</v>
      </c>
      <c r="B121" s="22" t="s">
        <v>199</v>
      </c>
      <c r="C121" s="31" t="s">
        <v>200</v>
      </c>
      <c r="D121" s="12">
        <f>+D122</f>
        <v>16.399999999999999</v>
      </c>
      <c r="E121" s="13"/>
    </row>
    <row r="122" spans="1:5" ht="38.25" x14ac:dyDescent="0.2">
      <c r="A122" s="23">
        <v>113</v>
      </c>
      <c r="B122" s="27"/>
      <c r="C122" s="46" t="s">
        <v>201</v>
      </c>
      <c r="D122" s="41">
        <f>+D123</f>
        <v>16.399999999999999</v>
      </c>
      <c r="E122" s="13"/>
    </row>
    <row r="123" spans="1:5" x14ac:dyDescent="0.2">
      <c r="A123" s="23">
        <v>114</v>
      </c>
      <c r="B123" s="27"/>
      <c r="C123" s="95" t="s">
        <v>116</v>
      </c>
      <c r="D123" s="28">
        <f>3.7+12.7</f>
        <v>16.399999999999999</v>
      </c>
      <c r="E123" s="13"/>
    </row>
    <row r="124" spans="1:5" x14ac:dyDescent="0.2">
      <c r="A124" s="23">
        <v>115</v>
      </c>
      <c r="B124" s="22"/>
      <c r="C124" s="113" t="s">
        <v>5</v>
      </c>
      <c r="D124" s="12">
        <f>+D10+D52+D98+D106+D113+D103+D121+D92+D118</f>
        <v>5374.7999999999993</v>
      </c>
      <c r="E124" s="74"/>
    </row>
    <row r="125" spans="1:5" ht="13.5" customHeight="1" x14ac:dyDescent="0.2">
      <c r="C125" s="42" t="s">
        <v>17</v>
      </c>
      <c r="D125" s="36"/>
    </row>
    <row r="126" spans="1:5" x14ac:dyDescent="0.2">
      <c r="C126" s="114"/>
      <c r="D126" s="36"/>
    </row>
    <row r="127" spans="1:5" x14ac:dyDescent="0.2">
      <c r="C127" s="114"/>
      <c r="D127" s="32"/>
    </row>
    <row r="128" spans="1:5" x14ac:dyDescent="0.2">
      <c r="D128" s="32"/>
    </row>
    <row r="129" spans="3:4" x14ac:dyDescent="0.2">
      <c r="C129" s="115"/>
      <c r="D129" s="32"/>
    </row>
    <row r="130" spans="3:4" x14ac:dyDescent="0.2">
      <c r="C130" s="116"/>
      <c r="D130" s="32"/>
    </row>
    <row r="131" spans="3:4" x14ac:dyDescent="0.2">
      <c r="C131" s="117"/>
      <c r="D131" s="36"/>
    </row>
    <row r="132" spans="3:4" x14ac:dyDescent="0.2">
      <c r="C132" s="115"/>
    </row>
    <row r="133" spans="3:4" x14ac:dyDescent="0.2">
      <c r="C133" s="118"/>
      <c r="D133" s="32"/>
    </row>
    <row r="137" spans="3:4" x14ac:dyDescent="0.2">
      <c r="D137" s="32"/>
    </row>
    <row r="138" spans="3:4" x14ac:dyDescent="0.2">
      <c r="D138" s="32"/>
    </row>
    <row r="140" spans="3:4" x14ac:dyDescent="0.2">
      <c r="D140" s="32"/>
    </row>
  </sheetData>
  <mergeCells count="3">
    <mergeCell ref="C1:D1"/>
    <mergeCell ref="C2:D2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4</vt:i4>
      </vt:variant>
    </vt:vector>
  </HeadingPairs>
  <TitlesOfParts>
    <vt:vector size="7" baseType="lpstr">
      <vt:lpstr>1 pr</vt:lpstr>
      <vt:lpstr>9 pr</vt:lpstr>
      <vt:lpstr>10 pr</vt:lpstr>
      <vt:lpstr>'1 pr'!Print_Area</vt:lpstr>
      <vt:lpstr>'9 pr'!Print_Area</vt:lpstr>
      <vt:lpstr>'1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A107C6109FBE9@outlook.com</cp:lastModifiedBy>
  <cp:lastPrinted>2024-09-11T13:01:19Z</cp:lastPrinted>
  <dcterms:created xsi:type="dcterms:W3CDTF">1996-10-14T23:33:28Z</dcterms:created>
  <dcterms:modified xsi:type="dcterms:W3CDTF">2024-10-24T11:38:15Z</dcterms:modified>
</cp:coreProperties>
</file>