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2 POSĖDIS\SP\J. Sakavičienė\"/>
    </mc:Choice>
  </mc:AlternateContent>
  <bookViews>
    <workbookView xWindow="0" yWindow="0" windowWidth="19200" windowHeight="7248" tabRatio="897"/>
  </bookViews>
  <sheets>
    <sheet name="1" sheetId="55" r:id="rId1"/>
    <sheet name="2" sheetId="57" r:id="rId2"/>
    <sheet name="3" sheetId="58" r:id="rId3"/>
    <sheet name="4" sheetId="59" r:id="rId4"/>
  </sheets>
  <externalReferences>
    <externalReference r:id="rId5"/>
    <externalReference r:id="rId6"/>
  </externalReferences>
  <definedNames>
    <definedName name="_xlnm.Print_Area" localSheetId="0">'1'!$A$1:$F$108</definedName>
    <definedName name="_xlnm.Print_Area" localSheetId="1">'2'!$A$1:$H$23</definedName>
    <definedName name="_xlnm.Print_Area" localSheetId="2">'3'!$A$1:$H$43</definedName>
    <definedName name="_xlnm.Print_Area" localSheetId="3">'4'!$A$1:$Q$47</definedName>
    <definedName name="_xlnm.Print_Titles" localSheetId="0">'1'!$5:$5</definedName>
    <definedName name="_xlnm.Print_Titles" localSheetId="1">'2'!$5:$7</definedName>
    <definedName name="_xlnm.Print_Titles" localSheetId="2">'3'!$6:$6</definedName>
    <definedName name="_xlnm.Print_Titles" localSheetId="3">'4'!$11:$11</definedName>
  </definedNames>
  <calcPr calcId="152511" fullCalcOnLoad="1"/>
  <extLst>
    <ext xmlns:x14="http://schemas.microsoft.com/office/spreadsheetml/2009/9/main" uri="{79F54976-1DA5-4618-B147-4CDE4B953A38}">
      <x14:workbookPr/>
    </ext>
  </extLst>
</workbook>
</file>

<file path=xl/calcChain.xml><?xml version="1.0" encoding="utf-8"?>
<calcChain xmlns="http://purl.oclc.org/ooxml/spreadsheetml/main">
  <c r="P43" i="59" l="1"/>
  <c r="O43" i="59"/>
  <c r="O44" i="59"/>
  <c r="N43" i="59"/>
  <c r="N44" i="59"/>
  <c r="M43" i="59"/>
  <c r="Q43" i="59" s="1"/>
  <c r="M44" i="59"/>
  <c r="L43" i="59"/>
  <c r="K43" i="59"/>
  <c r="L44" i="59" s="1"/>
  <c r="Q35" i="59"/>
  <c r="Q34" i="59"/>
  <c r="Q33" i="59"/>
  <c r="Q32" i="59"/>
  <c r="Q31" i="59"/>
  <c r="Q30" i="59"/>
  <c r="Q29" i="59"/>
  <c r="Q28" i="59"/>
  <c r="Q27" i="59"/>
  <c r="Q26" i="59"/>
  <c r="Q25" i="59"/>
  <c r="Q24" i="59"/>
  <c r="Q23" i="59"/>
  <c r="Q22" i="59"/>
  <c r="Q21" i="59"/>
  <c r="Q20" i="59"/>
  <c r="Q19" i="59"/>
  <c r="F40" i="58"/>
  <c r="E40" i="58"/>
  <c r="G40" i="58" s="1"/>
  <c r="D40" i="58"/>
  <c r="H40" i="58" s="1"/>
  <c r="C40" i="58"/>
  <c r="F39" i="58"/>
  <c r="H39" i="58"/>
  <c r="E39" i="58"/>
  <c r="D39" i="58"/>
  <c r="C39" i="58"/>
  <c r="G39" i="58" s="1"/>
  <c r="F38" i="58"/>
  <c r="E38" i="58"/>
  <c r="G38" i="58" s="1"/>
  <c r="D38" i="58"/>
  <c r="H38" i="58" s="1"/>
  <c r="C38" i="58"/>
  <c r="F37" i="58"/>
  <c r="E37" i="58"/>
  <c r="G37" i="58" s="1"/>
  <c r="D37" i="58"/>
  <c r="H37" i="58"/>
  <c r="C37" i="58"/>
  <c r="F36" i="58"/>
  <c r="E36" i="58"/>
  <c r="G36" i="58" s="1"/>
  <c r="D36" i="58"/>
  <c r="H36" i="58" s="1"/>
  <c r="C36" i="58"/>
  <c r="F34" i="58"/>
  <c r="H34" i="58"/>
  <c r="E34" i="58"/>
  <c r="D34" i="58"/>
  <c r="C34" i="58"/>
  <c r="G34" i="58"/>
  <c r="F33" i="58"/>
  <c r="H33" i="58"/>
  <c r="E33" i="58"/>
  <c r="G33" i="58"/>
  <c r="D33" i="58"/>
  <c r="C33" i="58"/>
  <c r="F32" i="58"/>
  <c r="H32" i="58"/>
  <c r="E32" i="58"/>
  <c r="D32" i="58"/>
  <c r="C32" i="58"/>
  <c r="G32" i="58"/>
  <c r="F31" i="58"/>
  <c r="H31" i="58"/>
  <c r="E31" i="58"/>
  <c r="G31" i="58"/>
  <c r="D31" i="58"/>
  <c r="C31" i="58"/>
  <c r="F30" i="58"/>
  <c r="H30" i="58"/>
  <c r="E30" i="58"/>
  <c r="D30" i="58"/>
  <c r="C30" i="58"/>
  <c r="G30" i="58"/>
  <c r="F29" i="58"/>
  <c r="H29" i="58"/>
  <c r="E29" i="58"/>
  <c r="G29" i="58"/>
  <c r="D29" i="58"/>
  <c r="C29" i="58"/>
  <c r="E28" i="58"/>
  <c r="D28" i="58"/>
  <c r="H28" i="58" s="1"/>
  <c r="C28" i="58"/>
  <c r="G28" i="58"/>
  <c r="F27" i="58"/>
  <c r="E27" i="58"/>
  <c r="G27" i="58"/>
  <c r="D27" i="58"/>
  <c r="H27" i="58"/>
  <c r="C27" i="58"/>
  <c r="F26" i="58"/>
  <c r="H26" i="58"/>
  <c r="E26" i="58"/>
  <c r="G26" i="58" s="1"/>
  <c r="D26" i="58"/>
  <c r="C26" i="58"/>
  <c r="F25" i="58"/>
  <c r="E25" i="58"/>
  <c r="G25" i="58"/>
  <c r="D25" i="58"/>
  <c r="H25" i="58"/>
  <c r="C25" i="58"/>
  <c r="F24" i="58"/>
  <c r="H24" i="58"/>
  <c r="E24" i="58"/>
  <c r="G24" i="58" s="1"/>
  <c r="D24" i="58"/>
  <c r="C24" i="58"/>
  <c r="F23" i="58"/>
  <c r="E23" i="58"/>
  <c r="G23" i="58"/>
  <c r="D23" i="58"/>
  <c r="H23" i="58"/>
  <c r="C23" i="58"/>
  <c r="F22" i="58"/>
  <c r="H22" i="58"/>
  <c r="E22" i="58"/>
  <c r="G22" i="58" s="1"/>
  <c r="D22" i="58"/>
  <c r="C22" i="58"/>
  <c r="F21" i="58"/>
  <c r="E21" i="58"/>
  <c r="G21" i="58"/>
  <c r="D21" i="58"/>
  <c r="H21" i="58"/>
  <c r="C21" i="58"/>
  <c r="F20" i="58"/>
  <c r="H20" i="58"/>
  <c r="E20" i="58"/>
  <c r="G20" i="58" s="1"/>
  <c r="D20" i="58"/>
  <c r="C20" i="58"/>
  <c r="F19" i="58"/>
  <c r="E19" i="58"/>
  <c r="G19" i="58"/>
  <c r="D19" i="58"/>
  <c r="H19" i="58"/>
  <c r="C19" i="58"/>
  <c r="F18" i="58"/>
  <c r="H18" i="58"/>
  <c r="E18" i="58"/>
  <c r="G18" i="58" s="1"/>
  <c r="D18" i="58"/>
  <c r="C18" i="58"/>
  <c r="F17" i="58"/>
  <c r="E17" i="58"/>
  <c r="G17" i="58"/>
  <c r="D17" i="58"/>
  <c r="H17" i="58"/>
  <c r="C17" i="58"/>
  <c r="F16" i="58"/>
  <c r="H16" i="58"/>
  <c r="E16" i="58"/>
  <c r="G16" i="58" s="1"/>
  <c r="D16" i="58"/>
  <c r="C16" i="58"/>
  <c r="F15" i="58"/>
  <c r="E15" i="58"/>
  <c r="G15" i="58"/>
  <c r="D15" i="58"/>
  <c r="H15" i="58"/>
  <c r="C15" i="58"/>
  <c r="F14" i="58"/>
  <c r="H14" i="58"/>
  <c r="E14" i="58"/>
  <c r="G14" i="58" s="1"/>
  <c r="D14" i="58"/>
  <c r="C14" i="58"/>
  <c r="F13" i="58"/>
  <c r="E13" i="58"/>
  <c r="G13" i="58"/>
  <c r="D13" i="58"/>
  <c r="H13" i="58"/>
  <c r="C13" i="58"/>
  <c r="F12" i="58"/>
  <c r="H12" i="58"/>
  <c r="E12" i="58"/>
  <c r="G12" i="58" s="1"/>
  <c r="D12" i="58"/>
  <c r="C12" i="58"/>
  <c r="F11" i="58"/>
  <c r="E11" i="58"/>
  <c r="G11" i="58"/>
  <c r="D11" i="58"/>
  <c r="H11" i="58"/>
  <c r="C11" i="58"/>
  <c r="F10" i="58"/>
  <c r="H10" i="58"/>
  <c r="E10" i="58"/>
  <c r="G10" i="58" s="1"/>
  <c r="D10" i="58"/>
  <c r="C10" i="58"/>
  <c r="F9" i="58"/>
  <c r="E9" i="58"/>
  <c r="G9" i="58"/>
  <c r="D9" i="58"/>
  <c r="H9" i="58"/>
  <c r="C9" i="58"/>
  <c r="F8" i="58"/>
  <c r="H8" i="58"/>
  <c r="E8" i="58"/>
  <c r="G8" i="58" s="1"/>
  <c r="D8" i="58"/>
  <c r="C8" i="58"/>
  <c r="F7" i="58"/>
  <c r="F35" i="58" s="1"/>
  <c r="F41" i="58" s="1"/>
  <c r="E7" i="58"/>
  <c r="E35" i="58" s="1"/>
  <c r="E41" i="58" s="1"/>
  <c r="D7" i="58"/>
  <c r="D35" i="58" s="1"/>
  <c r="D41" i="58" s="1"/>
  <c r="C7" i="58"/>
  <c r="C35" i="58" s="1"/>
  <c r="C41" i="58" s="1"/>
  <c r="G7" i="58"/>
  <c r="F19" i="57"/>
  <c r="F18" i="57" s="1"/>
  <c r="D22" i="57"/>
  <c r="F20" i="57"/>
  <c r="G20" i="57"/>
  <c r="G19" i="57" s="1"/>
  <c r="G18" i="57" s="1"/>
  <c r="D20" i="57"/>
  <c r="D19" i="57" s="1"/>
  <c r="D18" i="57" s="1"/>
  <c r="E13" i="57"/>
  <c r="G10" i="57"/>
  <c r="G9" i="57" s="1"/>
  <c r="G8" i="57" s="1"/>
  <c r="D10" i="57"/>
  <c r="F12" i="57"/>
  <c r="F14" i="57"/>
  <c r="F13" i="57"/>
  <c r="D68" i="55"/>
  <c r="C107" i="55"/>
  <c r="C106" i="55"/>
  <c r="C105" i="55"/>
  <c r="C99" i="55"/>
  <c r="C98" i="55" s="1"/>
  <c r="C96" i="55"/>
  <c r="C89" i="55"/>
  <c r="C88" i="55"/>
  <c r="E88" i="55" s="1"/>
  <c r="E85" i="55" s="1"/>
  <c r="C87" i="55"/>
  <c r="C85" i="55" s="1"/>
  <c r="C79" i="55" s="1"/>
  <c r="C80" i="55"/>
  <c r="C77" i="55"/>
  <c r="C76" i="55"/>
  <c r="C72" i="55"/>
  <c r="C68" i="55"/>
  <c r="E68" i="55" s="1"/>
  <c r="C63" i="55"/>
  <c r="C48" i="55" s="1"/>
  <c r="C59" i="55"/>
  <c r="C53" i="55"/>
  <c r="C46" i="55"/>
  <c r="E46" i="55" s="1"/>
  <c r="C45" i="55"/>
  <c r="C28" i="55"/>
  <c r="C26" i="55"/>
  <c r="E26" i="55" s="1"/>
  <c r="C25" i="55"/>
  <c r="E25" i="55" s="1"/>
  <c r="C24" i="55"/>
  <c r="C23" i="55"/>
  <c r="C20" i="55" s="1"/>
  <c r="C18" i="55"/>
  <c r="C17" i="55"/>
  <c r="C16" i="55"/>
  <c r="C13" i="55"/>
  <c r="E13" i="55" s="1"/>
  <c r="C9" i="55"/>
  <c r="C7" i="55"/>
  <c r="C6" i="55" s="1"/>
  <c r="D107" i="55"/>
  <c r="E107" i="55" s="1"/>
  <c r="D106" i="55"/>
  <c r="D105" i="55"/>
  <c r="E105" i="55"/>
  <c r="D99" i="55"/>
  <c r="D98" i="55" s="1"/>
  <c r="D96" i="55"/>
  <c r="D89" i="55"/>
  <c r="D88" i="55"/>
  <c r="D85" i="55" s="1"/>
  <c r="D79" i="55" s="1"/>
  <c r="D87" i="55"/>
  <c r="E87" i="55"/>
  <c r="D80" i="55"/>
  <c r="D76" i="55"/>
  <c r="E76" i="55" s="1"/>
  <c r="D72" i="55"/>
  <c r="D63" i="55"/>
  <c r="D59" i="55"/>
  <c r="D48" i="55" s="1"/>
  <c r="D46" i="55"/>
  <c r="D28" i="55"/>
  <c r="E28" i="55"/>
  <c r="D25" i="55"/>
  <c r="D24" i="55"/>
  <c r="D23" i="55"/>
  <c r="D18" i="55"/>
  <c r="E18" i="55" s="1"/>
  <c r="D17" i="55"/>
  <c r="D13" i="55"/>
  <c r="D9" i="55"/>
  <c r="D7" i="55"/>
  <c r="E7" i="55"/>
  <c r="D6" i="55"/>
  <c r="F23" i="57"/>
  <c r="F22" i="57"/>
  <c r="F17" i="57"/>
  <c r="D16" i="57"/>
  <c r="D15" i="57" s="1"/>
  <c r="E15" i="57"/>
  <c r="F11" i="57"/>
  <c r="F10" i="57" s="1"/>
  <c r="F9" i="57" s="1"/>
  <c r="F8" i="57" s="1"/>
  <c r="E63" i="55"/>
  <c r="E65" i="55"/>
  <c r="E74" i="55"/>
  <c r="E75" i="55"/>
  <c r="E77" i="55"/>
  <c r="E78" i="55"/>
  <c r="E81" i="55"/>
  <c r="E82" i="55"/>
  <c r="E80" i="55" s="1"/>
  <c r="E79" i="55" s="1"/>
  <c r="E83" i="55"/>
  <c r="E84" i="55"/>
  <c r="E86" i="55"/>
  <c r="E90" i="55"/>
  <c r="E91" i="55"/>
  <c r="E92" i="55"/>
  <c r="E93" i="55"/>
  <c r="E94" i="55"/>
  <c r="E96" i="55"/>
  <c r="E100" i="55"/>
  <c r="E101" i="55"/>
  <c r="E102" i="55"/>
  <c r="E103" i="55"/>
  <c r="E104" i="55"/>
  <c r="E106" i="55"/>
  <c r="E67" i="55"/>
  <c r="E69" i="55"/>
  <c r="E70" i="55"/>
  <c r="E71" i="55"/>
  <c r="E73" i="55"/>
  <c r="E55" i="55"/>
  <c r="E29" i="55"/>
  <c r="E58" i="55"/>
  <c r="F21" i="57"/>
  <c r="E10" i="55"/>
  <c r="E11" i="55"/>
  <c r="E60" i="55"/>
  <c r="E64" i="55"/>
  <c r="E66" i="55"/>
  <c r="E44" i="55"/>
  <c r="E21" i="55"/>
  <c r="E27" i="55"/>
  <c r="E30" i="55"/>
  <c r="E31" i="55"/>
  <c r="E32" i="55"/>
  <c r="E33" i="55"/>
  <c r="E34" i="55"/>
  <c r="E35" i="55"/>
  <c r="E36" i="55"/>
  <c r="E37" i="55"/>
  <c r="E38" i="55"/>
  <c r="E39" i="55"/>
  <c r="E40" i="55"/>
  <c r="E41" i="55"/>
  <c r="E42" i="55"/>
  <c r="E43" i="55"/>
  <c r="E45" i="55"/>
  <c r="E47" i="55"/>
  <c r="E49" i="55"/>
  <c r="E50" i="55"/>
  <c r="E51" i="55"/>
  <c r="E52" i="55"/>
  <c r="E53" i="55"/>
  <c r="E54" i="55"/>
  <c r="E56" i="55"/>
  <c r="E61" i="55"/>
  <c r="E12" i="55"/>
  <c r="E22" i="55"/>
  <c r="E8" i="55"/>
  <c r="E14" i="55"/>
  <c r="E57" i="55"/>
  <c r="E72" i="55"/>
  <c r="E62" i="55"/>
  <c r="D9" i="57"/>
  <c r="E9" i="57"/>
  <c r="E8" i="57"/>
  <c r="F16" i="57"/>
  <c r="G16" i="57" s="1"/>
  <c r="G15" i="57" s="1"/>
  <c r="E9" i="55"/>
  <c r="E89" i="55"/>
  <c r="E24" i="55"/>
  <c r="E17" i="55"/>
  <c r="D20" i="55"/>
  <c r="D19" i="55" s="1"/>
  <c r="F15" i="57"/>
  <c r="E6" i="55" l="1"/>
  <c r="G35" i="58"/>
  <c r="G41" i="58" s="1"/>
  <c r="D8" i="57"/>
  <c r="E20" i="55"/>
  <c r="C19" i="55"/>
  <c r="E48" i="55"/>
  <c r="E23" i="55"/>
  <c r="D16" i="55"/>
  <c r="D15" i="55" s="1"/>
  <c r="D95" i="55" s="1"/>
  <c r="D97" i="55" s="1"/>
  <c r="D108" i="55" s="1"/>
  <c r="E59" i="55"/>
  <c r="P44" i="59"/>
  <c r="L46" i="59" s="1"/>
  <c r="E99" i="55"/>
  <c r="E98" i="55" s="1"/>
  <c r="H7" i="58"/>
  <c r="H35" i="58" s="1"/>
  <c r="H41" i="58" s="1"/>
  <c r="C15" i="55" l="1"/>
  <c r="E19" i="55"/>
  <c r="E16" i="55"/>
  <c r="E15" i="55" l="1"/>
  <c r="E95" i="55" s="1"/>
  <c r="E97" i="55" s="1"/>
  <c r="E108" i="55" s="1"/>
  <c r="C95" i="55"/>
  <c r="C97" i="55" s="1"/>
  <c r="C108" i="55" s="1"/>
</calcChain>
</file>

<file path=xl/sharedStrings.xml><?xml version="1.0" encoding="utf-8"?>
<sst xmlns="http://purl.oclc.org/ooxml/spreadsheetml/main" count="320" uniqueCount="287">
  <si>
    <t>Eil. Nr.</t>
  </si>
  <si>
    <t>Asignavimų valdytojas</t>
  </si>
  <si>
    <t>Programos kodas</t>
  </si>
  <si>
    <t>Pastabos</t>
  </si>
  <si>
    <t xml:space="preserve">Pakeitimai </t>
  </si>
  <si>
    <t xml:space="preserve">    (+)</t>
  </si>
  <si>
    <t xml:space="preserve">   ( - )</t>
  </si>
  <si>
    <t>Skirtu- mas</t>
  </si>
  <si>
    <t>iš jų darbo užmokesčiui (+,-)</t>
  </si>
  <si>
    <t>Paaiškinamoji lentelė Nr. 2</t>
  </si>
  <si>
    <t xml:space="preserve">Kėdainių rajono savivaldybės administracija </t>
  </si>
  <si>
    <t>(tūkst. Eur)</t>
  </si>
  <si>
    <t>11</t>
  </si>
  <si>
    <t>SAVIVALDYBĖS VALDYMO TOBULINIMAS</t>
  </si>
  <si>
    <t xml:space="preserve">             Pajamų pavadinimas</t>
  </si>
  <si>
    <t xml:space="preserve">Gyventojų pajamų mokestis </t>
  </si>
  <si>
    <t>Žemės mokestis</t>
  </si>
  <si>
    <t>Paveldimo turto mokestis</t>
  </si>
  <si>
    <t>Mokestis už aplinkos teršimą</t>
  </si>
  <si>
    <t>Valstybės rinkliava</t>
  </si>
  <si>
    <t xml:space="preserve">Nuomos mokestis už valstybinę žemę ir valstybinio vidaus  vandenų fondo vandens telkinius  </t>
  </si>
  <si>
    <t>Dividendai</t>
  </si>
  <si>
    <t>Pajamos už ilgalaikio ir trumpalaikio materialiojo turto nuomą</t>
  </si>
  <si>
    <t>Pajamos už prekes ir paslaugas</t>
  </si>
  <si>
    <t xml:space="preserve">Įmokos už išlaikymą švietimo, socialinės apsaugos ir kitose  įstaigose </t>
  </si>
  <si>
    <t>Pajamos iš baudų ir konfiskacijos</t>
  </si>
  <si>
    <t>Kitos neišvardytos pajamos</t>
  </si>
  <si>
    <t>Materialiojo ir nematerialiojo turto realizavimo pajamos</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</si>
  <si>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</si>
  <si>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</si>
  <si>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</si>
  <si>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</si>
  <si>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</si>
  <si>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</si>
  <si>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</si>
  <si>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</si>
  <si>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</si>
  <si>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</si>
  <si>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</si>
  <si>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</si>
  <si>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</si>
  <si>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</si>
  <si>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</si>
  <si>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</si>
  <si>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</si>
  <si>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</si>
  <si>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</si>
  <si>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</si>
  <si>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 xml:space="preserve">     mokyklos specialiųjų ugdymosi poreikių turintiems mokiniams</t>
  </si>
  <si>
    <t>FINANSINIŲ ĮSIPAREIGOJIMŲ PRISIĖMIMO (SKOLINIMOSI) PAJAMOS</t>
  </si>
  <si>
    <t xml:space="preserve">Biudžeto apyvartos </t>
  </si>
  <si>
    <t>Ilgalaikio ir trumpalaikio materialiojo turto nuomos</t>
  </si>
  <si>
    <t>Prekių ir paslaugų</t>
  </si>
  <si>
    <t>Įmokų už išlaikymą švietimo, socialinės apsaugos ir kitose įstaigose</t>
  </si>
  <si>
    <t xml:space="preserve">Aplinkos apsaugos rėmimo programos apyvartos </t>
  </si>
  <si>
    <t>Pajamų už vietinę rinkliavą</t>
  </si>
  <si>
    <t>Pajamų už parduotą turtą</t>
  </si>
  <si>
    <t>Paaiškinamoji lentelė Nr. 1</t>
  </si>
  <si>
    <t>Pasikeitimas (+,-)</t>
  </si>
  <si>
    <t>13.1</t>
  </si>
  <si>
    <t>Biudžeto patikslinimo 10 priedas</t>
  </si>
  <si>
    <t>Nekilnojamojo turto mokestis</t>
  </si>
  <si>
    <t xml:space="preserve">     užimtumo didinimo programai įgyvendinti</t>
  </si>
  <si>
    <t xml:space="preserve">     civilinės būklės aktams registruoti</t>
  </si>
  <si>
    <t>Kitos dotacijos, iš jų:</t>
  </si>
  <si>
    <t>15.1</t>
  </si>
  <si>
    <t>Mokesčiai už medžiojamųjų gyvūnų išteklius</t>
  </si>
  <si>
    <t>Mokesčiai už valstybinius gamtos išteklius</t>
  </si>
  <si>
    <t>Vietinė rinkliava</t>
  </si>
  <si>
    <t>IŠ VISO (34+35)</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</si>
  <si>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</si>
  <si>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</si>
  <si>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valstybės biudžeto lėšos, skirtos neformaliajam vaikų švietimui </t>
  </si>
  <si>
    <t xml:space="preserve">      įrengti vandens transporto priemonių nuleidimo vietą Angirių tvenkinyje</t>
  </si>
  <si>
    <t xml:space="preserve">      kompensuoti savivaldybės patirtas išlaidas, esant valstybės lygio ekstremaliajai situacijai, siekiant šalinti COVID-19 ligos (koronaviruso infekcijos) padarinius</t>
  </si>
  <si>
    <t>Dotacija savivaldybėms iš Europos Sąjungos, kitos tarptautinės finansinės paramos ir bendrojo finansavimo lėšų turtui įsigyti iš jų:</t>
  </si>
  <si>
    <t>03</t>
  </si>
  <si>
    <t>SOCIALINĖS APSAUGOS PLĖTOJIMAS</t>
  </si>
  <si>
    <t>11.1</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</si>
  <si>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</si>
  <si>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</si>
  <si>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</si>
  <si>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</si>
  <si>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</si>
  <si>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</si>
  <si>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11.2</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</si>
  <si>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</si>
  <si>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</si>
  <si>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</si>
  <si>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</si>
  <si>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</si>
  <si>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</si>
  <si>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</si>
  <si>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</si>
  <si>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</si>
  <si>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</si>
  <si>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</si>
  <si>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</si>
  <si>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</si>
  <si>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</si>
  <si>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</si>
  <si>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</si>
  <si>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</si>
  <si>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</si>
  <si>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</si>
  <si>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</si>
  <si>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</si>
  <si>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</si>
  <si>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</si>
  <si>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</si>
  <si>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</si>
  <si>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</si>
  <si>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</si>
  <si>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</si>
  <si>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</si>
  <si>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16.1</t>
  </si>
  <si>
    <t>16.2</t>
  </si>
  <si>
    <t xml:space="preserve">       valstybės biudžeto lėšos, skirtos pedagoginių darbuotojų, išlaikomų iš savivaldybės biudžeto lėšų (išskyrus valstybės biudžeto specialias tikslines dotacijas),darbo užmokesčiui didinti</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</si>
  <si>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</si>
  <si>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</si>
  <si>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</si>
  <si>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</si>
  <si>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</si>
  <si>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</si>
  <si>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</si>
  <si>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</si>
  <si>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16.7</t>
  </si>
  <si>
    <t xml:space="preserve">      valstybės biudžeto lėšos, skirtos 2022 metais biudžetinių įstaigų vadovaujančių darbuotojų minimaliems pareiginės algos koeficientams padidinti, siekiant gerinti jų darbo apmokėjimo sąlygas </t>
  </si>
  <si>
    <t>16.8</t>
  </si>
  <si>
    <t xml:space="preserve">       valstybės biudžeto lėšos, skirtos 2022 metais asmeninei pagalbai teikti ir administruoti</t>
  </si>
  <si>
    <t>16.9</t>
  </si>
  <si>
    <t xml:space="preserve">       valstybės biudžeto lėšos, skirtos socialinių paslaugų srities darbuotojų minimaliems pareiginės algos pastoviosios dalies koeficientams didinti</t>
  </si>
  <si>
    <t>16.10</t>
  </si>
  <si>
    <t xml:space="preserve">       valstybės biudžeto lėšos, skirtos 2022 metais būstams pritaikyti neįgaliesiems</t>
  </si>
  <si>
    <t>16.11</t>
  </si>
  <si>
    <t xml:space="preserve">      valstybės biudžeto lėšos, skirtos 2022 metais socialinės reabilitacijos paslaugų neįgaliesiems teikimo bendruomenėje projektams finansuoti ir administruoti</t>
  </si>
  <si>
    <t>16.12</t>
  </si>
  <si>
    <t xml:space="preserve">       „Sosnovskio barščio naikinimui Kėdainių rajone“</t>
  </si>
  <si>
    <t>16.13</t>
  </si>
  <si>
    <t xml:space="preserve">     valstybės investicijų 2022 m. programoje numatytoms kapitalo investicijoms</t>
  </si>
  <si>
    <t xml:space="preserve">     savivaldybės institucijos valdomiems vietinės reikšmės keliams</t>
  </si>
  <si>
    <t>16.14</t>
  </si>
  <si>
    <t xml:space="preserve">     valstybės biudžeto lėšos, skirtos socialinių paslaugų šakos kolektyvinėje sutartyje nustatytiems įsipareigojimams igyvendinti</t>
  </si>
  <si>
    <t>16.15</t>
  </si>
  <si>
    <t>16.16</t>
  </si>
  <si>
    <t xml:space="preserve">     plėtoti visuomenės psichologinės gerovės ir psichikos sveikatos stiprinimo paslaugas gyventojams bendruomenėse</t>
  </si>
  <si>
    <t>16.17</t>
  </si>
  <si>
    <t xml:space="preserve">     lėšos, skirtos ugdyti ir pavežėti į mokyklą ir atgal vaikus, atvykusius į Lietuvos Respubliką iš Ukrainos dėl Rusijos federacijos karinių veiksmų Ukrainoje</t>
  </si>
  <si>
    <t>16.18</t>
  </si>
  <si>
    <t xml:space="preserve">    lėšos, skirtos 2022 metais lietuvių kalbos mokyti  suaugusius asmenys, atvykusius į Lietuvos Respubliką iš Ukrainos dėl Rusijos federacijos karinių veiksmų Ukrainoje</t>
  </si>
  <si>
    <t>16.19</t>
  </si>
  <si>
    <t xml:space="preserve">     valstybės biudžeto lėšos, skirtos išlaidoms, susijusioms su savivaldybės mokyklų mokytojų, dirbančių pagal ikimokyklinio, priešmokyklinio, bendrojo ugdymo programas, personalo optimizavimu ir atnaujinimu</t>
  </si>
  <si>
    <t>16.20</t>
  </si>
  <si>
    <t xml:space="preserve">     valstybės biudžeto lėšos, skirtos savivaldybės bendrojo ugdymo mokyklų tinklo stiprinimo iniciatyvoms skatinti</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</si>
  <si>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</si>
  <si>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</si>
  <si>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</si>
  <si>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</si>
  <si>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</si>
  <si>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</si>
  <si>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</si>
  <si>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16.21</t>
  </si>
  <si>
    <t xml:space="preserve">     kompensuoti išlaidas už būsto suteikimą užsieniečiams, pasitraukusiems iš Ukrainos dėl Rusijos federacijos karinių veiksmų Ukrainoje</t>
  </si>
  <si>
    <t>16.22</t>
  </si>
  <si>
    <t>16.23</t>
  </si>
  <si>
    <t>16.24</t>
  </si>
  <si>
    <t xml:space="preserve">     bendruomeninei veiklai stiprinti, įgyvendinant bandomąjį modelį</t>
  </si>
  <si>
    <t>Kėdainių rajono savivaldybės administracijos Kėdainių miesto seniūnija</t>
  </si>
  <si>
    <t>Biudžeto patikslinimo 8 priedas</t>
  </si>
  <si>
    <t>03.4</t>
  </si>
  <si>
    <t>Kėdainių rajono savivaldybės administracija</t>
  </si>
  <si>
    <t xml:space="preserve"> valstybės biudžeto lėšos, skirtos užtikrinti 2022 metais Lietuvos Respublikos piniginės socialinės paramos nepasiturintiems gyventojams įstatymo įgyvendinimą dėl valstybės remiamų pajamų dydžio padidinimo</t>
  </si>
  <si>
    <t>16.25</t>
  </si>
  <si>
    <t>16.26</t>
  </si>
  <si>
    <t xml:space="preserve"> valstybės biudžeto lėšos, skirtos investicinių žemės sklypų, iki kurių ribos ir (ar) kurių ribose įrengiama ir (ar) sutvarkoma infrastruktūra, projektams</t>
  </si>
  <si>
    <t>16.27</t>
  </si>
  <si>
    <t xml:space="preserve">     kompensuoti savivaldybės patirtas išlaidas valdant nepaprastąją padėtį dėl užsieniečių, pasitraukusių iš Ukrainos dėl Rusijos federacijos karinių veiksmų Ukrainoje</t>
  </si>
  <si>
    <t>16.28</t>
  </si>
  <si>
    <t>16.29</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</si>
  <si>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</si>
  <si>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16.30</t>
  </si>
  <si>
    <t xml:space="preserve">     mokėti 20 proc. Bazinės socialinės išmokos (BSĮ) neįgaliesiems</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</si>
  <si>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</si>
  <si>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03.12</t>
  </si>
  <si>
    <t>Kita dotacija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</si>
  <si>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2022-10-28 SP-</t>
  </si>
  <si>
    <t>2022 09 30 TS-229</t>
  </si>
  <si>
    <t>03.1</t>
  </si>
  <si>
    <t>Socialinėms paslaugoms:
Socialinei globai asmenims su sunkia negalia</t>
  </si>
  <si>
    <t>Kėdainių bendruomenės socialinis centras</t>
  </si>
  <si>
    <t>14</t>
  </si>
  <si>
    <t>Socialinių išmokų ir kompensacijų skaičiavimas ir mokėjimas</t>
  </si>
  <si>
    <t>11.8</t>
  </si>
  <si>
    <t>Jaunimo teisių apsauga</t>
  </si>
  <si>
    <t>03.2</t>
  </si>
  <si>
    <t>Kita dotacija akredituotai vaikų dienos socialinei priežiūrai organizuoti</t>
  </si>
  <si>
    <t xml:space="preserve">KĖDAINIŲ RAJONO SAVIVALDYBĖS 2022 METŲ BIUDŽETO ASIGNAVIMŲ  VALSTYBĖS BIUDŽETO SPECIALIOS TIKSLINĖS DOTACIJOS SAVIVALDYBĖS BIUDŽETUI VALSTYBINĖMS (VALSTYBĖS PERDUOTOMS SAVIVALDYBEI) FUNKCIJOMS ATLIKTI  IR VALSTYBĖS BIUDŽETO SPECIALIOS TIKSLINĖS DOTACIJOS SAVIVALDYBĖS BIUDŽETUI KITŲ ASIGNAVIMŲ  PASIKEITIMAS PAGAL 2022 METŲ SPALIO MĖN. TARYBOS SPRENDIMO PROJEKTĄ </t>
  </si>
  <si>
    <t xml:space="preserve">          KĖDAINIŲ RAJONO SAVIVALDYBĖS 2022 METŲ BIUDŽETO PAJAMŲ PASIKEITIMAS PAGAL 2022 METŲ SPALIO MĖN. TARYBOS SPRENDIMO PROJEKTĄ </t>
  </si>
  <si>
    <t>LR Socialinės apsaugos ir darbo ministerijos 2022-10-07 įsakymas Nr. A1-672</t>
  </si>
  <si>
    <t>LR Socialinės apsaugos ir darbo ministerijos 2021-12-30 įsakymas Nr. A1-983 (suvestinė redakcija nuo 2022-10-07)</t>
  </si>
  <si>
    <t>LR Švietimo, mokslo ir sporto ministerijos 2022-10-05 įsakymas Nr. V-1574</t>
  </si>
  <si>
    <t>LR Socialinės apsaugos ir darbo ministerijos 2022-09-28 įsakymas Nr. A1-644 ir 2022-09-30 įsakymas Nr. A1-658</t>
  </si>
  <si>
    <t>2022 M. RUGSĖJO 1 D.   PATIKSLINTO PLANO MOKYMO LĖŠŲ UGDYMO REIKMĖMS FINANSUOTI PALYGINIMAS SU 2022 M. SAUSIO 1 D.  PLANU (TŪKST. EUR)</t>
  </si>
  <si>
    <t>Pavadinimas</t>
  </si>
  <si>
    <t>2022 sausio 1 d.</t>
  </si>
  <si>
    <t>2022 rugsėjo 1 d.</t>
  </si>
  <si>
    <t>Skirt  . (+,-)  Viso      (5-3 stp)</t>
  </si>
  <si>
    <t>Skirt    (+,-) Darbo užmok.    (6-4 stp.)</t>
  </si>
  <si>
    <t>Mokymo lėšos viso</t>
  </si>
  <si>
    <t>tame skaičiuje</t>
  </si>
  <si>
    <t>Patikslintas darbo užm.</t>
  </si>
  <si>
    <t>Kėdainių lopšeli-darželis "Aviliukas"</t>
  </si>
  <si>
    <t>Kėdainių lopšeli-darželis "Pasaka"</t>
  </si>
  <si>
    <t>Kėdainių lopšelis-darželis "Puriena"</t>
  </si>
  <si>
    <t>Kėdainių lopšelis-darželis "Vaikystė"</t>
  </si>
  <si>
    <t>Kėdainių lopšelis-darželis "Varpelis"</t>
  </si>
  <si>
    <t>Kėdainių lopšelis-darželis "Vyturėlis"</t>
  </si>
  <si>
    <t>Kėdainių lopšelis-darželis "Žilvitis"</t>
  </si>
  <si>
    <t>Kėdainių rajono Vilainių mokykla-darželis "Obelėlė"</t>
  </si>
  <si>
    <t>Kėdainių "Atžalyno" gimnazija</t>
  </si>
  <si>
    <t>Kėdainių šviesioji gimnazija</t>
  </si>
  <si>
    <t>Kėdainių rajono savivaldybės Akademijos gimnazija</t>
  </si>
  <si>
    <t>Kėdainių rajono savivaldybės Josvainių gimnazija</t>
  </si>
  <si>
    <t>Kėdainių r. Krakių Mikalojaus Katkaus gimnazija</t>
  </si>
  <si>
    <t>Kėdainių rajono savivaldybės Šėtos gimnazija</t>
  </si>
  <si>
    <t>Kėdainių "Aušros" progimnazija</t>
  </si>
  <si>
    <t>Kėdainių "Ryto" progimnazija</t>
  </si>
  <si>
    <t>Kėdainių Juozo Paukštelio progimnazija</t>
  </si>
  <si>
    <t>Kėdainių r. Dotnuvos pagrindinė mokykla</t>
  </si>
  <si>
    <t>Kėdainių rajono Labūnavos pagrindinė mokykla</t>
  </si>
  <si>
    <t>Kėdainių rajono Miegėnų pagrindinė mokykla</t>
  </si>
  <si>
    <t>Kėdainių r. Surviliškio Vinco Svirskio pagrindinė mokykla</t>
  </si>
  <si>
    <t>Kėdainių rajono Truskavos pagrindinė mokykla</t>
  </si>
  <si>
    <t>Kėdainių suaugusių ir jaunimo mokymo centras</t>
  </si>
  <si>
    <t>Kėdainių specialioji mokykla</t>
  </si>
  <si>
    <t>Josvainių socialinis ir ugdymo centras</t>
  </si>
  <si>
    <t>Šėtos socialinis ir ugdymo centras</t>
  </si>
  <si>
    <t>VŠĮ Alternatyviojo ugdymo centras</t>
  </si>
  <si>
    <t>VŠĮ "Pažinimo taku"</t>
  </si>
  <si>
    <t>Viso</t>
  </si>
  <si>
    <t>Kėdainių dailės mokykla</t>
  </si>
  <si>
    <t>Kėdainių muzikos mokykla</t>
  </si>
  <si>
    <t>Kėdainių sporto centras</t>
  </si>
  <si>
    <t>Kėdainių švietimo pagalbos tarnyba</t>
  </si>
  <si>
    <t>Organizuoti ir vykdyti mokymosi pasiekimų patikrinimus</t>
  </si>
  <si>
    <t>Švietimo įstaigų mokytojų etatai 2022.09.01</t>
  </si>
  <si>
    <t>Institucijos, įstaigos pavadinimas</t>
  </si>
  <si>
    <t>Didžiausias leistinas darbuotojų etatų</t>
  </si>
  <si>
    <t>iš  jų</t>
  </si>
  <si>
    <t>Padidėjo</t>
  </si>
  <si>
    <t>Sumažėjo</t>
  </si>
  <si>
    <t>Mokytojų etatų skaičius</t>
  </si>
  <si>
    <t>Skirtumas 5 ir 6 stulpelių (+, -)</t>
  </si>
  <si>
    <t xml:space="preserve">skaičius (išskyrus pedagogus ,lankomosios </t>
  </si>
  <si>
    <t>valstybės</t>
  </si>
  <si>
    <t xml:space="preserve">pagal </t>
  </si>
  <si>
    <t>priežiūros ir viešųjų darbų darbuotojus)</t>
  </si>
  <si>
    <t>tarnautojai</t>
  </si>
  <si>
    <t>darbo sutartis</t>
  </si>
  <si>
    <t xml:space="preserve">2022.07.01. </t>
  </si>
  <si>
    <t>2022.09.01.</t>
  </si>
  <si>
    <t>Kėdainių lopšelis-darželis „Aviliukas“</t>
  </si>
  <si>
    <t>Kėdainių lopšelis-darželis „Pasaka“</t>
  </si>
  <si>
    <t>Kėdainių lopšelis-darželis „Puriena“</t>
  </si>
  <si>
    <t>Kėdainių lopšelis-darželis „Vaikystė“</t>
  </si>
  <si>
    <t>Kėdainių lopšelis-darželis „Varpelis“</t>
  </si>
  <si>
    <t>Kėdainių lopšelis-darželis „Vyturėlis“</t>
  </si>
  <si>
    <t>Kėdainių lopšelis-darželis „Žilvitis“</t>
  </si>
  <si>
    <t>Kėdainių rajono Vilainių mokykla-darželis „Obelėlė“</t>
  </si>
  <si>
    <t>Kėdainių „Atžalyno“ gimnazija</t>
  </si>
  <si>
    <t>Kėdainių r. Akademijos gimnazija</t>
  </si>
  <si>
    <t>Kėdainių r. Josvainių gimnazija</t>
  </si>
  <si>
    <t>Kėdainių r. Šėtos gimnazija</t>
  </si>
  <si>
    <t>Lietuvos sporto universiteto Kėdainių „Aušros“ progimnazija</t>
  </si>
  <si>
    <t>Kėdainių „Ryto“ progimnazija</t>
  </si>
  <si>
    <t>Kėdainių r. Labūnavos pagrindinė mokykla</t>
  </si>
  <si>
    <t>Kėdainių r. Miegenų pagrindinė mokykla</t>
  </si>
  <si>
    <t>Kėdainių r. Truskavos pagrindinė mokykla</t>
  </si>
  <si>
    <t>Kėdainių suaugusiųjų ir jaunimo mokymo centras</t>
  </si>
  <si>
    <t>Kėdainių "Spindulio" mokykla</t>
  </si>
  <si>
    <t>Kėdainių kalbų mokykla</t>
  </si>
  <si>
    <t>Kėdainių muzikos  mokykla</t>
  </si>
  <si>
    <t>Iš viso:</t>
  </si>
  <si>
    <t>Skirtumas</t>
  </si>
  <si>
    <t>Padidėjo/sumažėjo</t>
  </si>
  <si>
    <t>Paaiškinamoji lentelė Nr. 3</t>
  </si>
  <si>
    <t>Paaiškinamoji lentelė Nr. 4</t>
  </si>
</sst>
</file>

<file path=xl/styles.xml><?xml version="1.0" encoding="utf-8"?>
<styleSheet xmlns="http://purl.oclc.org/ooxml/spreadsheetml/main" xmlns:mc="http://schemas.openxmlformats.org/markup-compatibility/2006" xmlns:x14ac="http://schemas.microsoft.com/office/spreadsheetml/2009/9/ac" mc:Ignorable="x14ac">
  <numFmts count="4">
    <numFmt numFmtId="43" formatCode="_(* #,##0.00_);_(* \(#,##0.00\);_(* &quot;-&quot;??_);_(@_)"/>
    <numFmt numFmtId="182" formatCode="0.0"/>
    <numFmt numFmtId="183" formatCode="#,##0.0"/>
    <numFmt numFmtId="188" formatCode="0.0;\-0.0;;"/>
  </numFmts>
  <fonts count="15" x14ac:knownFonts="1">
    <font>
      <sz val="10"/>
      <name val="Arial"/>
    </font>
    <font>
      <sz val="10"/>
      <name val="Times New Roman"/>
      <family val="1"/>
      <charset val="186"/>
    </font>
    <font>
      <b/>
      <sz val="10"/>
      <name val="Times New Roman"/>
      <family val="1"/>
      <charset val="186"/>
    </font>
    <font>
      <sz val="9"/>
      <name val="Times New Roman"/>
      <family val="1"/>
      <charset val="186"/>
    </font>
    <font>
      <sz val="10"/>
      <name val="Arial"/>
      <family val="2"/>
      <charset val="186"/>
    </font>
    <font>
      <b/>
      <sz val="9"/>
      <name val="Times New Roman"/>
      <family val="1"/>
      <charset val="186"/>
    </font>
    <font>
      <sz val="8"/>
      <name val="Times New Roman"/>
      <family val="1"/>
      <charset val="186"/>
    </font>
    <font>
      <b/>
      <sz val="12"/>
      <name val="Times New Roman"/>
      <family val="1"/>
      <charset val="186"/>
    </font>
    <font>
      <sz val="11"/>
      <name val="Times New Roman"/>
      <family val="1"/>
      <charset val="186"/>
    </font>
    <font>
      <b/>
      <sz val="11"/>
      <name val="Times New Roman"/>
      <family val="1"/>
      <charset val="186"/>
    </font>
    <font>
      <b/>
      <sz val="8"/>
      <name val="Times New Roman"/>
      <family val="1"/>
      <charset val="186"/>
    </font>
    <font>
      <i/>
      <sz val="10"/>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s>
  <fills count="3">
    <fill>
      <patternFill patternType="none"/>
    </fill>
    <fill>
      <patternFill patternType="gray125"/>
    </fill>
    <fill>
      <patternFill patternType="solid">
        <fgColor theme="0"/>
        <bgColor indexed="64"/>
      </patternFill>
    </fill>
  </fills>
  <borders count="21">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end style="medium">
        <color indexed="64"/>
      </end>
      <top style="medium">
        <color indexed="64"/>
      </top>
      <bottom/>
      <diagonal/>
    </border>
    <border>
      <start/>
      <end/>
      <top style="thin">
        <color indexed="64"/>
      </top>
      <bottom/>
      <diagonal/>
    </border>
    <border>
      <start style="medium">
        <color indexed="64"/>
      </start>
      <end style="medium">
        <color indexed="64"/>
      </end>
      <top style="medium">
        <color indexed="64"/>
      </top>
      <bottom/>
      <diagonal/>
    </border>
    <border>
      <start/>
      <end style="medium">
        <color indexed="64"/>
      </end>
      <top/>
      <bottom/>
      <diagonal/>
    </border>
    <border>
      <start style="medium">
        <color indexed="64"/>
      </start>
      <end style="medium">
        <color indexed="64"/>
      </end>
      <top/>
      <bottom/>
      <diagonal/>
    </border>
    <border>
      <start style="medium">
        <color indexed="64"/>
      </start>
      <end/>
      <top style="medium">
        <color indexed="64"/>
      </top>
      <bottom/>
      <diagonal/>
    </border>
    <border>
      <start style="medium">
        <color indexed="64"/>
      </start>
      <end/>
      <top/>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style="thin">
        <color indexed="64"/>
      </start>
      <end style="thin">
        <color indexed="64"/>
      </end>
      <top/>
      <bottom/>
      <diagonal/>
    </border>
    <border>
      <start/>
      <end/>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s>
  <cellStyleXfs count="6">
    <xf numFmtId="0" fontId="0" fillId="0" borderId="0"/>
    <xf numFmtId="0" fontId="4" fillId="0" borderId="0"/>
    <xf numFmtId="0" fontId="13" fillId="0" borderId="0"/>
    <xf numFmtId="0" fontId="4" fillId="0" borderId="0"/>
    <xf numFmtId="43" fontId="4" fillId="0" borderId="0" applyFont="0" applyFill="0" applyBorder="0" applyAlignment="0" applyProtection="0"/>
    <xf numFmtId="0" fontId="1" fillId="0" borderId="0"/>
  </cellStyleXfs>
  <cellXfs count="166">
    <xf numFmtId="0" fontId="0" fillId="0" borderId="0" xfId="0"/>
    <xf numFmtId="0" fontId="1" fillId="0" borderId="0" xfId="0" applyFont="1" applyFill="1"/>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left" vertical="center" wrapText="1"/>
    </xf>
    <xf numFmtId="0" fontId="1" fillId="0" borderId="1" xfId="0" applyFont="1" applyFill="1" applyBorder="1"/>
    <xf numFmtId="0" fontId="5" fillId="0" borderId="1" xfId="0" applyFont="1" applyFill="1" applyBorder="1" applyAlignment="1">
      <alignment horizontal="center" vertical="center" wrapText="1"/>
    </xf>
    <xf numFmtId="182" fontId="1" fillId="0" borderId="1" xfId="0" applyNumberFormat="1" applyFont="1" applyFill="1" applyBorder="1" applyAlignment="1">
      <alignment vertical="center" wrapText="1"/>
    </xf>
    <xf numFmtId="0" fontId="8" fillId="0" borderId="0" xfId="0" applyFont="1" applyFill="1"/>
    <xf numFmtId="0" fontId="10" fillId="0" borderId="1" xfId="0" applyFont="1" applyFill="1" applyBorder="1" applyAlignment="1">
      <alignment horizontal="center" wrapText="1"/>
    </xf>
    <xf numFmtId="0" fontId="10" fillId="0" borderId="1" xfId="0" applyFont="1" applyFill="1" applyBorder="1" applyAlignment="1">
      <alignment horizontal="center" vertical="center"/>
    </xf>
    <xf numFmtId="0" fontId="6" fillId="0" borderId="0" xfId="0" applyFont="1" applyFill="1" applyAlignment="1">
      <alignment horizontal="center"/>
    </xf>
    <xf numFmtId="0" fontId="7" fillId="0" borderId="1" xfId="0" applyFont="1" applyFill="1" applyBorder="1" applyAlignment="1">
      <alignment horizontal="left" vertical="center"/>
    </xf>
    <xf numFmtId="0" fontId="1" fillId="0" borderId="1" xfId="0" applyFont="1" applyFill="1" applyBorder="1" applyAlignment="1">
      <alignment horizontal="right" vertical="center"/>
    </xf>
    <xf numFmtId="49" fontId="1" fillId="0" borderId="1" xfId="0" applyNumberFormat="1" applyFont="1" applyFill="1" applyBorder="1" applyAlignment="1">
      <alignment horizontal="center" vertical="center"/>
    </xf>
    <xf numFmtId="182" fontId="1" fillId="0" borderId="1" xfId="0" applyNumberFormat="1" applyFont="1" applyFill="1" applyBorder="1" applyAlignment="1">
      <alignment horizontal="left" vertical="center" wrapText="1"/>
    </xf>
    <xf numFmtId="183" fontId="1" fillId="0" borderId="1" xfId="0" applyNumberFormat="1" applyFont="1" applyFill="1" applyBorder="1"/>
    <xf numFmtId="183" fontId="2" fillId="0" borderId="1" xfId="0" applyNumberFormat="1" applyFont="1" applyFill="1" applyBorder="1"/>
    <xf numFmtId="182" fontId="1" fillId="0" borderId="0" xfId="0" applyNumberFormat="1" applyFont="1" applyFill="1"/>
    <xf numFmtId="0" fontId="1" fillId="0" borderId="0" xfId="0" applyFont="1" applyFill="1" applyAlignment="1">
      <alignment horizontal="center"/>
    </xf>
    <xf numFmtId="182" fontId="1" fillId="0" borderId="1" xfId="0" applyNumberFormat="1" applyFont="1" applyFill="1" applyBorder="1"/>
    <xf numFmtId="0" fontId="1" fillId="0" borderId="0" xfId="0" applyFont="1" applyFill="1" applyAlignment="1">
      <alignment vertical="center"/>
    </xf>
    <xf numFmtId="0" fontId="2" fillId="0" borderId="1" xfId="1" applyFont="1" applyFill="1" applyBorder="1" applyAlignment="1">
      <alignment vertical="center"/>
    </xf>
    <xf numFmtId="0" fontId="2" fillId="0" borderId="1" xfId="1" applyFont="1" applyFill="1" applyBorder="1" applyAlignment="1">
      <alignment horizontal="center" vertical="center"/>
    </xf>
    <xf numFmtId="0" fontId="2" fillId="0" borderId="1" xfId="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83" fontId="2" fillId="0" borderId="1" xfId="0" applyNumberFormat="1" applyFont="1" applyFill="1" applyBorder="1" applyAlignment="1">
      <alignment vertical="center"/>
    </xf>
    <xf numFmtId="183" fontId="1" fillId="0" borderId="2" xfId="0" applyNumberFormat="1" applyFont="1" applyFill="1" applyBorder="1" applyAlignment="1">
      <alignment vertical="center"/>
    </xf>
    <xf numFmtId="183" fontId="1" fillId="0" borderId="0" xfId="0" applyNumberFormat="1" applyFont="1" applyFill="1"/>
    <xf numFmtId="183" fontId="1" fillId="0" borderId="1" xfId="0" applyNumberFormat="1" applyFont="1" applyFill="1" applyBorder="1" applyAlignment="1">
      <alignment vertical="center"/>
    </xf>
    <xf numFmtId="183" fontId="2" fillId="0" borderId="2" xfId="0" applyNumberFormat="1" applyFont="1" applyFill="1" applyBorder="1" applyAlignment="1">
      <alignment vertical="center"/>
    </xf>
    <xf numFmtId="182" fontId="1" fillId="0" borderId="1" xfId="0" applyNumberFormat="1" applyFont="1" applyFill="1" applyBorder="1" applyAlignment="1">
      <alignment vertical="center"/>
    </xf>
    <xf numFmtId="0" fontId="1" fillId="0" borderId="1" xfId="0" applyFont="1" applyFill="1" applyBorder="1" applyAlignment="1">
      <alignment vertical="center" wrapText="1"/>
    </xf>
    <xf numFmtId="182" fontId="1" fillId="0" borderId="1" xfId="0" applyNumberFormat="1" applyFont="1" applyFill="1" applyBorder="1" applyAlignment="1">
      <alignment horizontal="left" vertical="center"/>
    </xf>
    <xf numFmtId="0" fontId="4" fillId="0" borderId="0" xfId="0" applyFont="1" applyFill="1"/>
    <xf numFmtId="0" fontId="1" fillId="0" borderId="1" xfId="0" applyFont="1" applyFill="1" applyBorder="1" applyAlignment="1">
      <alignment wrapText="1"/>
    </xf>
    <xf numFmtId="0" fontId="1" fillId="0" borderId="0" xfId="0" applyFont="1" applyFill="1" applyAlignment="1">
      <alignment horizontal="right"/>
    </xf>
    <xf numFmtId="0" fontId="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right" vertical="center"/>
    </xf>
    <xf numFmtId="0" fontId="1" fillId="0" borderId="1" xfId="0" applyFont="1" applyFill="1" applyBorder="1" applyAlignment="1">
      <alignment horizontal="center"/>
    </xf>
    <xf numFmtId="182" fontId="7" fillId="0" borderId="1" xfId="0" applyNumberFormat="1" applyFont="1" applyFill="1" applyBorder="1"/>
    <xf numFmtId="182" fontId="2" fillId="0" borderId="1" xfId="0" applyNumberFormat="1" applyFont="1" applyFill="1" applyBorder="1"/>
    <xf numFmtId="183" fontId="1" fillId="0" borderId="1" xfId="0" applyNumberFormat="1" applyFont="1" applyFill="1" applyBorder="1" applyAlignment="1">
      <alignment horizontal="right" vertical="center"/>
    </xf>
    <xf numFmtId="188" fontId="1" fillId="0" borderId="1" xfId="0" applyNumberFormat="1" applyFont="1" applyFill="1" applyBorder="1"/>
    <xf numFmtId="0" fontId="11" fillId="0" borderId="1" xfId="0" applyFont="1" applyFill="1" applyBorder="1" applyAlignment="1">
      <alignment vertical="center" wrapText="1"/>
    </xf>
    <xf numFmtId="0" fontId="1" fillId="0" borderId="1" xfId="0" applyFont="1" applyFill="1" applyBorder="1" applyAlignment="1">
      <alignment vertical="center"/>
    </xf>
    <xf numFmtId="1" fontId="1" fillId="0" borderId="1" xfId="0" applyNumberFormat="1" applyFont="1" applyFill="1" applyBorder="1" applyAlignment="1">
      <alignment vertical="center" wrapText="1"/>
    </xf>
    <xf numFmtId="0" fontId="4" fillId="0" borderId="1" xfId="0" applyFont="1" applyFill="1" applyBorder="1" applyAlignment="1">
      <alignment vertical="center"/>
    </xf>
    <xf numFmtId="0" fontId="1" fillId="0" borderId="1" xfId="1" applyFont="1" applyFill="1" applyBorder="1" applyAlignment="1">
      <alignment horizontal="right" vertical="center"/>
    </xf>
    <xf numFmtId="0" fontId="2" fillId="0" borderId="1" xfId="1" applyFont="1" applyFill="1" applyBorder="1" applyAlignment="1">
      <alignment vertical="center" wrapText="1"/>
    </xf>
    <xf numFmtId="0" fontId="1" fillId="0" borderId="1" xfId="1" applyFont="1" applyFill="1" applyBorder="1" applyAlignment="1">
      <alignment vertical="center"/>
    </xf>
    <xf numFmtId="0" fontId="1" fillId="0" borderId="1" xfId="1" applyFont="1" applyFill="1" applyBorder="1" applyAlignment="1">
      <alignment vertical="center" wrapText="1"/>
    </xf>
    <xf numFmtId="16" fontId="1" fillId="0" borderId="1" xfId="1" applyNumberFormat="1" applyFont="1" applyFill="1" applyBorder="1" applyAlignment="1">
      <alignment horizontal="right" vertical="center"/>
    </xf>
    <xf numFmtId="0" fontId="1" fillId="0" borderId="1" xfId="1" applyFont="1" applyFill="1" applyBorder="1" applyAlignment="1">
      <alignment horizontal="left" vertical="center" wrapText="1"/>
    </xf>
    <xf numFmtId="49" fontId="1" fillId="0" borderId="1" xfId="1" applyNumberFormat="1" applyFont="1" applyFill="1" applyBorder="1" applyAlignment="1">
      <alignment horizontal="right" vertical="center"/>
    </xf>
    <xf numFmtId="0" fontId="1" fillId="0" borderId="1" xfId="0" applyFont="1" applyFill="1" applyBorder="1" applyAlignment="1">
      <alignment horizontal="justify" vertical="center" wrapText="1"/>
    </xf>
    <xf numFmtId="0" fontId="1" fillId="0" borderId="1" xfId="1" applyFont="1" applyFill="1" applyBorder="1" applyAlignment="1">
      <alignment horizontal="justify" vertical="center" wrapText="1"/>
    </xf>
    <xf numFmtId="0" fontId="2" fillId="0" borderId="1" xfId="1" applyFont="1" applyFill="1" applyBorder="1" applyAlignment="1">
      <alignment horizontal="right" vertical="center"/>
    </xf>
    <xf numFmtId="183" fontId="2" fillId="0" borderId="1" xfId="1" applyNumberFormat="1" applyFont="1" applyFill="1" applyBorder="1" applyAlignment="1">
      <alignment vertical="center"/>
    </xf>
    <xf numFmtId="0" fontId="1" fillId="0" borderId="1" xfId="0" applyFont="1" applyBorder="1" applyAlignment="1">
      <alignment horizontal="right" vertical="center"/>
    </xf>
    <xf numFmtId="49" fontId="2" fillId="0" borderId="1" xfId="0" applyNumberFormat="1" applyFont="1" applyBorder="1" applyAlignment="1">
      <alignment horizontal="center" vertical="center"/>
    </xf>
    <xf numFmtId="0" fontId="11" fillId="0" borderId="1" xfId="0" applyFont="1" applyFill="1" applyBorder="1" applyAlignment="1">
      <alignment horizontal="left" vertical="center" wrapText="1"/>
    </xf>
    <xf numFmtId="182" fontId="11" fillId="0" borderId="1" xfId="0" applyNumberFormat="1" applyFont="1" applyFill="1" applyBorder="1" applyAlignment="1">
      <alignment vertical="center" wrapText="1"/>
    </xf>
    <xf numFmtId="49" fontId="1" fillId="0" borderId="1" xfId="0" applyNumberFormat="1" applyFont="1" applyBorder="1" applyAlignment="1">
      <alignment horizontal="center" vertical="center"/>
    </xf>
    <xf numFmtId="1" fontId="1" fillId="0" borderId="1" xfId="0" applyNumberFormat="1" applyFont="1" applyFill="1" applyBorder="1" applyAlignment="1">
      <alignment vertical="center"/>
    </xf>
    <xf numFmtId="0" fontId="14" fillId="0" borderId="0" xfId="0" applyFont="1"/>
    <xf numFmtId="0" fontId="1" fillId="0" borderId="1" xfId="0" applyFont="1" applyBorder="1" applyAlignment="1">
      <alignment horizontal="center" wrapText="1"/>
    </xf>
    <xf numFmtId="0" fontId="1" fillId="0" borderId="0" xfId="0" applyFont="1"/>
    <xf numFmtId="0" fontId="1" fillId="0" borderId="3" xfId="0" applyFont="1" applyBorder="1"/>
    <xf numFmtId="0" fontId="1" fillId="2" borderId="3" xfId="0" applyFont="1" applyFill="1" applyBorder="1"/>
    <xf numFmtId="0" fontId="1" fillId="0" borderId="4" xfId="0" applyFont="1" applyBorder="1" applyAlignment="1">
      <alignment horizontal="center" vertical="center" wrapText="1"/>
    </xf>
    <xf numFmtId="0" fontId="1" fillId="0" borderId="3" xfId="0" applyFont="1" applyBorder="1" applyAlignment="1">
      <alignment vertical="center" wrapText="1"/>
    </xf>
    <xf numFmtId="0" fontId="1" fillId="2" borderId="3" xfId="0" applyFont="1" applyFill="1" applyBorder="1" applyAlignment="1">
      <alignment vertical="center" wrapText="1"/>
    </xf>
    <xf numFmtId="0" fontId="1" fillId="0" borderId="1" xfId="0" applyFont="1" applyBorder="1" applyAlignment="1">
      <alignment horizontal="center" vertical="center" wrapText="1"/>
    </xf>
    <xf numFmtId="0" fontId="14" fillId="0" borderId="0" xfId="0" applyFont="1" applyAlignment="1">
      <alignment horizontal="center"/>
    </xf>
    <xf numFmtId="0" fontId="1" fillId="0" borderId="1" xfId="0" applyFont="1" applyBorder="1"/>
    <xf numFmtId="0" fontId="1" fillId="0" borderId="1" xfId="0" applyFont="1" applyBorder="1" applyAlignment="1">
      <alignment horizontal="left"/>
    </xf>
    <xf numFmtId="182" fontId="1" fillId="0" borderId="1" xfId="0" applyNumberFormat="1" applyFont="1" applyBorder="1" applyAlignment="1">
      <alignment horizontal="right"/>
    </xf>
    <xf numFmtId="182" fontId="1" fillId="0" borderId="1" xfId="0" applyNumberFormat="1" applyFont="1" applyBorder="1" applyAlignment="1">
      <alignment horizontal="right" vertical="center" wrapText="1"/>
    </xf>
    <xf numFmtId="182" fontId="14" fillId="0" borderId="0" xfId="0" applyNumberFormat="1" applyFont="1"/>
    <xf numFmtId="0" fontId="1" fillId="0" borderId="1" xfId="0" applyFont="1" applyBorder="1" applyAlignment="1">
      <alignment horizontal="left" wrapText="1"/>
    </xf>
    <xf numFmtId="0" fontId="14" fillId="0" borderId="1" xfId="0" applyFont="1" applyBorder="1"/>
    <xf numFmtId="0" fontId="2" fillId="0" borderId="1" xfId="0" applyFont="1" applyBorder="1" applyAlignment="1">
      <alignment horizontal="left"/>
    </xf>
    <xf numFmtId="182" fontId="2" fillId="0" borderId="1" xfId="0" applyNumberFormat="1" applyFont="1" applyBorder="1" applyAlignment="1">
      <alignment horizontal="right"/>
    </xf>
    <xf numFmtId="0" fontId="2" fillId="0" borderId="1" xfId="0" applyFont="1" applyBorder="1"/>
    <xf numFmtId="0" fontId="2" fillId="0" borderId="0" xfId="0" applyFont="1" applyAlignment="1">
      <alignment horizontal="center"/>
    </xf>
    <xf numFmtId="0" fontId="4" fillId="0" borderId="0" xfId="0" applyFont="1"/>
    <xf numFmtId="0" fontId="1" fillId="0" borderId="5" xfId="0" applyFont="1" applyBorder="1" applyAlignment="1">
      <alignment horizontal="center"/>
    </xf>
    <xf numFmtId="0" fontId="1" fillId="0" borderId="6" xfId="0" applyFont="1" applyBorder="1"/>
    <xf numFmtId="0" fontId="1" fillId="0" borderId="7" xfId="0" applyFont="1" applyBorder="1" applyAlignment="1">
      <alignment horizontal="center"/>
    </xf>
    <xf numFmtId="0" fontId="4" fillId="0" borderId="0" xfId="0" applyFont="1" applyAlignment="1">
      <alignment horizontal="center"/>
    </xf>
    <xf numFmtId="0" fontId="1" fillId="0" borderId="8" xfId="0" applyFont="1" applyBorder="1" applyAlignment="1">
      <alignment horizontal="center"/>
    </xf>
    <xf numFmtId="0" fontId="1" fillId="0" borderId="9"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9" xfId="0" applyFont="1" applyBorder="1" applyAlignment="1">
      <alignment horizontal="left"/>
    </xf>
    <xf numFmtId="0" fontId="1" fillId="0" borderId="11" xfId="0" applyFont="1" applyBorder="1" applyAlignment="1">
      <alignment horizontal="left"/>
    </xf>
    <xf numFmtId="0" fontId="1" fillId="0" borderId="0" xfId="0" applyFont="1" applyAlignment="1">
      <alignment horizontal="center"/>
    </xf>
    <xf numFmtId="0" fontId="1" fillId="0" borderId="0" xfId="0" applyFont="1" applyAlignment="1">
      <alignment horizontal="left"/>
    </xf>
    <xf numFmtId="14" fontId="1" fillId="0" borderId="0" xfId="0" applyNumberFormat="1" applyFont="1" applyAlignment="1">
      <alignment horizontal="center" vertical="center"/>
    </xf>
    <xf numFmtId="14" fontId="1" fillId="0" borderId="4" xfId="0" applyNumberFormat="1" applyFont="1" applyBorder="1" applyAlignment="1">
      <alignment horizontal="center" vertical="center"/>
    </xf>
    <xf numFmtId="0" fontId="2" fillId="0" borderId="1" xfId="0" applyFont="1" applyBorder="1" applyAlignment="1">
      <alignment horizontal="center"/>
    </xf>
    <xf numFmtId="0" fontId="2" fillId="0" borderId="12" xfId="0" applyFont="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center" vertical="center"/>
    </xf>
    <xf numFmtId="182" fontId="1" fillId="0" borderId="13" xfId="0" applyNumberFormat="1" applyFont="1" applyBorder="1"/>
    <xf numFmtId="2" fontId="1" fillId="0" borderId="1" xfId="0" applyNumberFormat="1" applyFont="1" applyBorder="1"/>
    <xf numFmtId="2" fontId="1" fillId="0" borderId="12" xfId="0" applyNumberFormat="1" applyFont="1" applyBorder="1"/>
    <xf numFmtId="2" fontId="2" fillId="0" borderId="1" xfId="0" applyNumberFormat="1" applyFont="1" applyBorder="1" applyAlignment="1">
      <alignment horizontal="center"/>
    </xf>
    <xf numFmtId="2" fontId="2" fillId="0" borderId="12" xfId="0" applyNumberFormat="1" applyFont="1" applyBorder="1" applyAlignment="1">
      <alignment horizontal="center"/>
    </xf>
    <xf numFmtId="182" fontId="1" fillId="0" borderId="1" xfId="0" applyNumberFormat="1" applyFont="1" applyBorder="1"/>
    <xf numFmtId="182" fontId="1" fillId="0" borderId="13" xfId="0" applyNumberFormat="1" applyFont="1" applyBorder="1" applyAlignment="1">
      <alignment wrapText="1"/>
    </xf>
    <xf numFmtId="182" fontId="1" fillId="0" borderId="13" xfId="0" applyNumberFormat="1" applyFont="1" applyBorder="1" applyAlignment="1">
      <alignment vertical="center" wrapText="1"/>
    </xf>
    <xf numFmtId="182" fontId="1" fillId="0" borderId="13" xfId="0" applyNumberFormat="1" applyFont="1" applyBorder="1" applyAlignment="1">
      <alignment vertical="center"/>
    </xf>
    <xf numFmtId="182" fontId="1" fillId="0" borderId="12" xfId="0" applyNumberFormat="1" applyFont="1" applyBorder="1" applyAlignment="1">
      <alignment wrapText="1"/>
    </xf>
    <xf numFmtId="0" fontId="1" fillId="0" borderId="2" xfId="0" applyFont="1" applyBorder="1" applyAlignment="1">
      <alignment horizontal="center"/>
    </xf>
    <xf numFmtId="0" fontId="2" fillId="0" borderId="2" xfId="0" applyFont="1" applyBorder="1" applyAlignment="1">
      <alignment horizontal="right"/>
    </xf>
    <xf numFmtId="0" fontId="2" fillId="0" borderId="2" xfId="0" applyFont="1" applyBorder="1"/>
    <xf numFmtId="2" fontId="2" fillId="0" borderId="2" xfId="0" applyNumberFormat="1" applyFont="1" applyBorder="1"/>
    <xf numFmtId="2" fontId="2" fillId="0" borderId="2" xfId="0" applyNumberFormat="1" applyFont="1" applyBorder="1" applyAlignment="1">
      <alignment wrapText="1"/>
    </xf>
    <xf numFmtId="0" fontId="2" fillId="0" borderId="1" xfId="0" applyFont="1" applyBorder="1" applyAlignment="1">
      <alignment horizontal="right"/>
    </xf>
    <xf numFmtId="2" fontId="2" fillId="0" borderId="1" xfId="0" applyNumberFormat="1" applyFont="1" applyBorder="1"/>
    <xf numFmtId="2" fontId="2" fillId="0" borderId="0" xfId="0" applyNumberFormat="1" applyFont="1"/>
    <xf numFmtId="0" fontId="1" fillId="0" borderId="0" xfId="0" applyFont="1" applyAlignment="1">
      <alignment horizontal="right"/>
    </xf>
    <xf numFmtId="2" fontId="1" fillId="0" borderId="0" xfId="0" applyNumberFormat="1" applyFont="1"/>
    <xf numFmtId="0" fontId="2" fillId="0" borderId="0" xfId="1" applyFont="1" applyFill="1" applyAlignment="1">
      <alignment horizontal="center" wrapText="1"/>
    </xf>
    <xf numFmtId="0" fontId="12" fillId="0" borderId="0" xfId="1" applyFont="1" applyFill="1" applyAlignment="1">
      <alignment horizontal="right"/>
    </xf>
    <xf numFmtId="1" fontId="1" fillId="0" borderId="2" xfId="0" applyNumberFormat="1" applyFont="1" applyFill="1" applyBorder="1" applyAlignment="1">
      <alignment horizontal="left" vertical="center" wrapText="1"/>
    </xf>
    <xf numFmtId="1" fontId="1" fillId="0" borderId="14" xfId="0" applyNumberFormat="1" applyFont="1" applyFill="1" applyBorder="1" applyAlignment="1">
      <alignment horizontal="left" vertical="center" wrapText="1"/>
    </xf>
    <xf numFmtId="1" fontId="1" fillId="0" borderId="4" xfId="0" applyNumberFormat="1" applyFont="1" applyFill="1" applyBorder="1" applyAlignment="1">
      <alignment horizontal="left" vertical="center" wrapText="1"/>
    </xf>
    <xf numFmtId="0" fontId="3" fillId="0" borderId="0" xfId="0" applyFont="1" applyFill="1" applyAlignment="1">
      <alignment horizontal="right"/>
    </xf>
    <xf numFmtId="0" fontId="9"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2" xfId="0" applyFont="1" applyFill="1" applyBorder="1" applyAlignment="1">
      <alignment horizontal="center"/>
    </xf>
    <xf numFmtId="0" fontId="5" fillId="0" borderId="13" xfId="0" applyFont="1" applyFill="1" applyBorder="1" applyAlignment="1">
      <alignment horizontal="center"/>
    </xf>
    <xf numFmtId="0" fontId="14" fillId="0" borderId="0" xfId="0" applyFont="1" applyAlignment="1">
      <alignment horizontal="center"/>
    </xf>
    <xf numFmtId="0" fontId="2" fillId="0" borderId="15" xfId="0" applyFont="1" applyBorder="1" applyAlignment="1">
      <alignment horizontal="center" vertical="center" wrapText="1"/>
    </xf>
    <xf numFmtId="0" fontId="2" fillId="0" borderId="0" xfId="0" applyFont="1" applyAlignment="1">
      <alignment horizontal="center" vertical="center" wrapText="1"/>
    </xf>
    <xf numFmtId="0" fontId="1" fillId="0" borderId="1" xfId="0" applyFont="1" applyBorder="1" applyAlignment="1">
      <alignment horizontal="center" wrapText="1"/>
    </xf>
    <xf numFmtId="0" fontId="1" fillId="0" borderId="12" xfId="0" applyFont="1" applyBorder="1" applyAlignment="1">
      <alignment horizontal="center" vertical="center" wrapText="1"/>
    </xf>
    <xf numFmtId="0" fontId="1" fillId="0" borderId="16" xfId="0" applyFont="1" applyBorder="1" applyAlignment="1">
      <alignment horizontal="center"/>
    </xf>
    <xf numFmtId="0" fontId="1" fillId="0" borderId="17" xfId="0" applyFont="1" applyBorder="1" applyAlignment="1">
      <alignment horizont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4"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0" borderId="0" xfId="0" applyFont="1" applyAlignment="1">
      <alignment horizontal="center"/>
    </xf>
    <xf numFmtId="0" fontId="1" fillId="0" borderId="2" xfId="0" applyFont="1" applyBorder="1" applyAlignment="1">
      <alignment horizontal="center" wrapText="1"/>
    </xf>
    <xf numFmtId="0" fontId="1" fillId="0" borderId="14" xfId="0" applyFont="1" applyBorder="1" applyAlignment="1">
      <alignment horizontal="center" wrapText="1"/>
    </xf>
    <xf numFmtId="0" fontId="1" fillId="0" borderId="4" xfId="0" applyFont="1" applyBorder="1" applyAlignment="1">
      <alignment horizontal="center" wrapText="1"/>
    </xf>
    <xf numFmtId="0" fontId="2" fillId="0" borderId="0" xfId="0" applyFont="1" applyAlignment="1">
      <alignment horizontal="center"/>
    </xf>
    <xf numFmtId="14" fontId="2" fillId="0" borderId="0" xfId="0" applyNumberFormat="1" applyFont="1" applyAlignment="1">
      <alignment horizont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1" xfId="0" applyFont="1" applyBorder="1" applyAlignment="1">
      <alignment horizontal="center" vertical="center" wrapText="1"/>
    </xf>
  </cellXfs>
  <cellStyles count="6">
    <cellStyle name="Įprastas" xfId="0" builtinId="0"/>
    <cellStyle name="Įprastas 2" xfId="1"/>
    <cellStyle name="Įprastas 3" xfId="2"/>
    <cellStyle name="Įprastas 4" xfId="3"/>
    <cellStyle name="Kablelis 2" xfId="4"/>
    <cellStyle name="Normal_biudžetas 6_2009 m 02 men biudzetas."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externalLink" Target="externalLinks/externalLink2.xml"/><Relationship Id="rId5" Type="http://purl.oclc.org/ooxml/officeDocument/relationships/externalLink" Target="externalLinks/externalLink1.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s>
</file>

<file path=xl/externalLinks/_rels/externalLink1.xml.rels><?xml version="1.0" encoding="UTF-8" standalone="yes"?>
<Relationships xmlns="http://schemas.openxmlformats.org/package/2006/relationships"><Relationship Id="rId1" Type="http://purl.oclc.org/ooxml/officeDocument/relationships/externalLinkPath" Target="/Users/Vartotojas/Documents/ML/ML%202022%20m.%20patikslintas.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Users/Vartotojas/Documents/ML/2022%20m.%20ML%208%20m&#279;n.+4m&#279;n..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1 lentelė"/>
      <sheetName val="2 lentelė"/>
      <sheetName val="Lapas3"/>
    </sheetNames>
    <sheetDataSet>
      <sheetData sheetId="0" refreshError="1">
        <row r="7">
          <cell r="N7">
            <v>310.89999999999992</v>
          </cell>
          <cell r="P7">
            <v>300.39999999999998</v>
          </cell>
        </row>
        <row r="8">
          <cell r="N8">
            <v>363.79999999999995</v>
          </cell>
          <cell r="P8">
            <v>352.2</v>
          </cell>
        </row>
        <row r="9">
          <cell r="N9">
            <v>361.00000000000006</v>
          </cell>
          <cell r="P9">
            <v>348.5</v>
          </cell>
        </row>
        <row r="10">
          <cell r="N10">
            <v>420.00000000000006</v>
          </cell>
          <cell r="P10">
            <v>405.6</v>
          </cell>
        </row>
        <row r="11">
          <cell r="N11">
            <v>391.9</v>
          </cell>
          <cell r="P11">
            <v>378.4</v>
          </cell>
        </row>
        <row r="12">
          <cell r="N12">
            <v>395.7999999999999</v>
          </cell>
          <cell r="P12">
            <v>384.2</v>
          </cell>
        </row>
        <row r="13">
          <cell r="N13">
            <v>391.1</v>
          </cell>
          <cell r="P13">
            <v>377.1</v>
          </cell>
        </row>
        <row r="14">
          <cell r="N14">
            <v>418.5</v>
          </cell>
          <cell r="P14">
            <v>401.9</v>
          </cell>
        </row>
        <row r="15">
          <cell r="N15">
            <v>1179.1999999999998</v>
          </cell>
          <cell r="P15">
            <v>1127.7</v>
          </cell>
        </row>
        <row r="16">
          <cell r="N16">
            <v>1137.2</v>
          </cell>
          <cell r="P16">
            <v>1087.8</v>
          </cell>
        </row>
        <row r="17">
          <cell r="N17">
            <v>981.90000000000009</v>
          </cell>
          <cell r="P17">
            <v>943.5</v>
          </cell>
        </row>
        <row r="18">
          <cell r="N18">
            <v>742.89999999999986</v>
          </cell>
          <cell r="P18">
            <v>711.4</v>
          </cell>
        </row>
        <row r="19">
          <cell r="N19">
            <v>885.49999999999989</v>
          </cell>
          <cell r="P19">
            <v>853.7</v>
          </cell>
        </row>
        <row r="20">
          <cell r="N20">
            <v>689.2</v>
          </cell>
          <cell r="P20">
            <v>662.4</v>
          </cell>
        </row>
        <row r="21">
          <cell r="N21">
            <v>1668.5</v>
          </cell>
          <cell r="P21">
            <v>1587.1</v>
          </cell>
        </row>
        <row r="22">
          <cell r="N22">
            <v>1704.1000000000001</v>
          </cell>
          <cell r="P22">
            <v>1617.1</v>
          </cell>
        </row>
        <row r="23">
          <cell r="N23">
            <v>1164.0000000000002</v>
          </cell>
          <cell r="P23">
            <v>1109.2</v>
          </cell>
        </row>
        <row r="24">
          <cell r="N24">
            <v>408.5</v>
          </cell>
          <cell r="P24">
            <v>395.7</v>
          </cell>
        </row>
        <row r="25">
          <cell r="N25">
            <v>847.39999999999975</v>
          </cell>
          <cell r="P25">
            <v>819.2</v>
          </cell>
        </row>
        <row r="26">
          <cell r="N26">
            <v>345</v>
          </cell>
          <cell r="P26">
            <v>334.5</v>
          </cell>
        </row>
        <row r="27">
          <cell r="N27">
            <v>377.2999999999999</v>
          </cell>
          <cell r="P27">
            <v>364.8</v>
          </cell>
        </row>
        <row r="28">
          <cell r="N28">
            <v>321.29999999999995</v>
          </cell>
          <cell r="P28">
            <v>311.7</v>
          </cell>
        </row>
        <row r="29">
          <cell r="N29">
            <v>299.89999999999998</v>
          </cell>
          <cell r="P29">
            <v>284.7</v>
          </cell>
        </row>
        <row r="30">
          <cell r="N30">
            <v>615.70000000000005</v>
          </cell>
          <cell r="P30">
            <v>601</v>
          </cell>
        </row>
        <row r="31">
          <cell r="N31">
            <v>129.19999999999999</v>
          </cell>
          <cell r="P31">
            <v>125.4</v>
          </cell>
        </row>
        <row r="32">
          <cell r="N32">
            <v>93.100000000000009</v>
          </cell>
          <cell r="P32">
            <v>90.2</v>
          </cell>
        </row>
        <row r="33">
          <cell r="N33">
            <v>95.8</v>
          </cell>
          <cell r="P33">
            <v>93</v>
          </cell>
        </row>
        <row r="34">
          <cell r="N34">
            <v>70.600000000000009</v>
          </cell>
          <cell r="P34">
            <v>68.5</v>
          </cell>
        </row>
        <row r="52">
          <cell r="N52">
            <v>25</v>
          </cell>
          <cell r="P52">
            <v>24.6</v>
          </cell>
        </row>
        <row r="53">
          <cell r="N53">
            <v>36.200000000000003</v>
          </cell>
          <cell r="P53">
            <v>35.700000000000003</v>
          </cell>
        </row>
        <row r="54">
          <cell r="N54">
            <v>52.9</v>
          </cell>
          <cell r="P54">
            <v>52.1</v>
          </cell>
        </row>
        <row r="55">
          <cell r="N55">
            <v>208.2</v>
          </cell>
          <cell r="P55">
            <v>205.2</v>
          </cell>
        </row>
        <row r="56">
          <cell r="N56">
            <v>9.4</v>
          </cell>
          <cell r="P56">
            <v>9.3000000000000007</v>
          </cell>
        </row>
      </sheetData>
      <sheetData sheetId="1" refreshError="1"/>
      <sheetData sheetId="2" refreshError="1"/>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2022 8 mėn"/>
      <sheetName val="2022 4 mėn"/>
      <sheetName val="2022 patikslintas"/>
      <sheetName val="palyginimas"/>
    </sheetNames>
    <sheetDataSet>
      <sheetData sheetId="0" refreshError="1"/>
      <sheetData sheetId="1" refreshError="1"/>
      <sheetData sheetId="2" refreshError="1">
        <row r="6">
          <cell r="N6">
            <v>315.69999999999993</v>
          </cell>
          <cell r="P6">
            <v>305.2</v>
          </cell>
        </row>
        <row r="7">
          <cell r="N7">
            <v>347.09999999999991</v>
          </cell>
          <cell r="P7">
            <v>335.8</v>
          </cell>
        </row>
        <row r="8">
          <cell r="N8">
            <v>365.29999999999995</v>
          </cell>
          <cell r="P8">
            <v>352.8</v>
          </cell>
        </row>
        <row r="9">
          <cell r="N9">
            <v>416</v>
          </cell>
          <cell r="P9">
            <v>401.6</v>
          </cell>
        </row>
        <row r="10">
          <cell r="N10">
            <v>386.1</v>
          </cell>
          <cell r="P10">
            <v>372.8</v>
          </cell>
        </row>
        <row r="11">
          <cell r="N11">
            <v>397.4</v>
          </cell>
          <cell r="P11">
            <v>385.8</v>
          </cell>
        </row>
        <row r="12">
          <cell r="N12">
            <v>390.7</v>
          </cell>
          <cell r="P12">
            <v>376.7</v>
          </cell>
        </row>
        <row r="13">
          <cell r="N13">
            <v>423.6</v>
          </cell>
          <cell r="P13">
            <v>407</v>
          </cell>
        </row>
        <row r="14">
          <cell r="N14">
            <v>1173.3000000000002</v>
          </cell>
          <cell r="P14">
            <v>1122.3</v>
          </cell>
        </row>
        <row r="15">
          <cell r="N15">
            <v>1150.5999999999999</v>
          </cell>
          <cell r="P15">
            <v>1100.4000000000001</v>
          </cell>
        </row>
        <row r="16">
          <cell r="N16">
            <v>976.90000000000009</v>
          </cell>
          <cell r="P16">
            <v>938.5</v>
          </cell>
        </row>
        <row r="17">
          <cell r="N17">
            <v>735.5</v>
          </cell>
          <cell r="P17">
            <v>704.1</v>
          </cell>
        </row>
        <row r="18">
          <cell r="N18">
            <v>861.49999999999989</v>
          </cell>
          <cell r="P18">
            <v>830</v>
          </cell>
        </row>
        <row r="19">
          <cell r="N19">
            <v>720.8000000000003</v>
          </cell>
          <cell r="P19">
            <v>692.7</v>
          </cell>
        </row>
        <row r="20">
          <cell r="N20">
            <v>1658.0999999999997</v>
          </cell>
          <cell r="P20">
            <v>1576.5</v>
          </cell>
        </row>
        <row r="21">
          <cell r="N21">
            <v>1702.7</v>
          </cell>
          <cell r="P21">
            <v>1615.4</v>
          </cell>
        </row>
        <row r="22">
          <cell r="N22">
            <v>1176.8</v>
          </cell>
          <cell r="P22">
            <v>1121</v>
          </cell>
        </row>
        <row r="23">
          <cell r="N23">
            <v>408.89999999999992</v>
          </cell>
          <cell r="P23">
            <v>396</v>
          </cell>
        </row>
        <row r="24">
          <cell r="N24">
            <v>842.4</v>
          </cell>
          <cell r="P24">
            <v>814.5</v>
          </cell>
        </row>
        <row r="25">
          <cell r="N25">
            <v>333.4</v>
          </cell>
          <cell r="P25">
            <v>323.3</v>
          </cell>
        </row>
        <row r="26">
          <cell r="N26">
            <v>367.69999999999987</v>
          </cell>
          <cell r="P26">
            <v>355.5</v>
          </cell>
        </row>
        <row r="27">
          <cell r="N27">
            <v>245.90000000000003</v>
          </cell>
        </row>
        <row r="28">
          <cell r="N28">
            <v>278.8</v>
          </cell>
          <cell r="P28">
            <v>264.2</v>
          </cell>
        </row>
        <row r="29">
          <cell r="N29">
            <v>616.9</v>
          </cell>
          <cell r="P29">
            <v>602.20000000000005</v>
          </cell>
        </row>
        <row r="30">
          <cell r="N30">
            <v>132.60000000000002</v>
          </cell>
          <cell r="P30">
            <v>128.69999999999999</v>
          </cell>
        </row>
        <row r="31">
          <cell r="N31">
            <v>92.300000000000011</v>
          </cell>
          <cell r="P31">
            <v>89.5</v>
          </cell>
        </row>
        <row r="32">
          <cell r="N32">
            <v>98.6</v>
          </cell>
          <cell r="P32">
            <v>95.7</v>
          </cell>
        </row>
        <row r="33">
          <cell r="N33">
            <v>66.500000000000014</v>
          </cell>
          <cell r="P33">
            <v>64.5</v>
          </cell>
        </row>
        <row r="35">
          <cell r="N35">
            <v>25.299999999999997</v>
          </cell>
          <cell r="P35">
            <v>24.9</v>
          </cell>
        </row>
        <row r="36">
          <cell r="N36">
            <v>34.799999999999997</v>
          </cell>
          <cell r="P36">
            <v>34.299999999999997</v>
          </cell>
        </row>
        <row r="37">
          <cell r="N37">
            <v>54.099999999999994</v>
          </cell>
          <cell r="P37">
            <v>53.3</v>
          </cell>
        </row>
        <row r="38">
          <cell r="N38">
            <v>207.8</v>
          </cell>
          <cell r="P38">
            <v>204.8</v>
          </cell>
        </row>
        <row r="39">
          <cell r="N39">
            <v>7.8000000000000007</v>
          </cell>
          <cell r="P39">
            <v>7.7</v>
          </cell>
        </row>
      </sheetData>
      <sheetData sheetId="3" refreshError="1"/>
    </sheetDataSet>
  </externalBook>
</externalLink>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H111"/>
  <sheetViews>
    <sheetView tabSelected="1" zoomScale="90" zoomScaleNormal="90" workbookViewId="0">
      <selection activeCell="F77" sqref="F77"/>
    </sheetView>
  </sheetViews>
  <sheetFormatPr defaultRowHeight="13.2" x14ac:dyDescent="0.25"/>
  <cols>
    <col min="1" max="1" width="6.33203125" style="20" customWidth="1"/>
    <col min="2" max="2" width="59.88671875" style="1" customWidth="1"/>
    <col min="3" max="3" width="10.109375" style="1" customWidth="1"/>
    <col min="4" max="4" width="9.6640625" style="1" customWidth="1"/>
    <col min="5" max="5" width="12.6640625" style="1" customWidth="1"/>
    <col min="6" max="6" width="26.33203125" style="1" customWidth="1"/>
    <col min="7" max="16384" width="8.88671875" style="34"/>
  </cols>
  <sheetData>
    <row r="1" spans="1:8" s="1" customFormat="1" x14ac:dyDescent="0.25">
      <c r="A1" s="20"/>
      <c r="F1" s="18" t="s">
        <v>57</v>
      </c>
    </row>
    <row r="2" spans="1:8" s="1" customFormat="1" x14ac:dyDescent="0.25">
      <c r="A2" s="20"/>
    </row>
    <row r="3" spans="1:8" s="1" customFormat="1" ht="26.25" customHeight="1" x14ac:dyDescent="0.25">
      <c r="A3" s="126" t="s">
        <v>197</v>
      </c>
      <c r="B3" s="126"/>
      <c r="C3" s="126"/>
      <c r="D3" s="126"/>
      <c r="E3" s="126"/>
      <c r="F3" s="126"/>
    </row>
    <row r="4" spans="1:8" ht="15.6" x14ac:dyDescent="0.3">
      <c r="A4" s="127"/>
      <c r="B4" s="127"/>
      <c r="C4" s="127"/>
      <c r="F4" s="36" t="s">
        <v>11</v>
      </c>
    </row>
    <row r="5" spans="1:8" s="20" customFormat="1" ht="26.4" x14ac:dyDescent="0.25">
      <c r="A5" s="21" t="s">
        <v>0</v>
      </c>
      <c r="B5" s="22" t="s">
        <v>14</v>
      </c>
      <c r="C5" s="23" t="s">
        <v>185</v>
      </c>
      <c r="D5" s="23" t="s">
        <v>186</v>
      </c>
      <c r="E5" s="24" t="s">
        <v>58</v>
      </c>
      <c r="F5" s="25" t="s">
        <v>3</v>
      </c>
    </row>
    <row r="6" spans="1:8" hidden="1" x14ac:dyDescent="0.25">
      <c r="A6" s="49">
        <v>1</v>
      </c>
      <c r="B6" s="21" t="s">
        <v>79</v>
      </c>
      <c r="C6" s="16">
        <f>+C7+C8+C9+C13</f>
        <v>36945</v>
      </c>
      <c r="D6" s="16">
        <f>+D7+D8+D9+D13</f>
        <v>36945</v>
      </c>
      <c r="E6" s="30">
        <f t="shared" ref="E6:E15" si="0">+C6-D6</f>
        <v>0</v>
      </c>
      <c r="F6" s="46"/>
      <c r="H6" s="28"/>
    </row>
    <row r="7" spans="1:8" hidden="1" x14ac:dyDescent="0.25">
      <c r="A7" s="49">
        <v>2</v>
      </c>
      <c r="B7" s="21" t="s">
        <v>15</v>
      </c>
      <c r="C7" s="26">
        <f>33430+844</f>
        <v>34274</v>
      </c>
      <c r="D7" s="26">
        <f>33430+844</f>
        <v>34274</v>
      </c>
      <c r="E7" s="30">
        <f t="shared" si="0"/>
        <v>0</v>
      </c>
      <c r="F7" s="37"/>
      <c r="H7" s="1"/>
    </row>
    <row r="8" spans="1:8" ht="26.4" hidden="1" x14ac:dyDescent="0.25">
      <c r="A8" s="49">
        <v>3</v>
      </c>
      <c r="B8" s="50" t="s">
        <v>80</v>
      </c>
      <c r="C8" s="26">
        <v>61</v>
      </c>
      <c r="D8" s="26">
        <v>61</v>
      </c>
      <c r="E8" s="30">
        <f t="shared" si="0"/>
        <v>0</v>
      </c>
      <c r="F8" s="46"/>
      <c r="H8" s="1"/>
    </row>
    <row r="9" spans="1:8" hidden="1" x14ac:dyDescent="0.25">
      <c r="A9" s="49">
        <v>4</v>
      </c>
      <c r="B9" s="21" t="s">
        <v>81</v>
      </c>
      <c r="C9" s="26">
        <f>+C10+C12+C11</f>
        <v>2415</v>
      </c>
      <c r="D9" s="26">
        <f>+D10+D12+D11</f>
        <v>2415</v>
      </c>
      <c r="E9" s="30">
        <f t="shared" si="0"/>
        <v>0</v>
      </c>
      <c r="F9" s="46"/>
      <c r="H9" s="1"/>
    </row>
    <row r="10" spans="1:8" hidden="1" x14ac:dyDescent="0.25">
      <c r="A10" s="49">
        <v>5</v>
      </c>
      <c r="B10" s="51" t="s">
        <v>16</v>
      </c>
      <c r="C10" s="29">
        <v>900</v>
      </c>
      <c r="D10" s="29">
        <v>900</v>
      </c>
      <c r="E10" s="27">
        <f t="shared" si="0"/>
        <v>0</v>
      </c>
      <c r="F10" s="46"/>
      <c r="H10" s="1"/>
    </row>
    <row r="11" spans="1:8" hidden="1" x14ac:dyDescent="0.25">
      <c r="A11" s="49">
        <v>6</v>
      </c>
      <c r="B11" s="51" t="s">
        <v>17</v>
      </c>
      <c r="C11" s="29">
        <v>15</v>
      </c>
      <c r="D11" s="29">
        <v>15</v>
      </c>
      <c r="E11" s="27">
        <f t="shared" si="0"/>
        <v>0</v>
      </c>
      <c r="F11" s="46"/>
      <c r="H11" s="1"/>
    </row>
    <row r="12" spans="1:8" hidden="1" x14ac:dyDescent="0.25">
      <c r="A12" s="49">
        <v>7</v>
      </c>
      <c r="B12" s="51" t="s">
        <v>61</v>
      </c>
      <c r="C12" s="29">
        <v>1500</v>
      </c>
      <c r="D12" s="29">
        <v>1500</v>
      </c>
      <c r="E12" s="27">
        <f t="shared" si="0"/>
        <v>0</v>
      </c>
      <c r="F12" s="46"/>
      <c r="H12" s="1"/>
    </row>
    <row r="13" spans="1:8" hidden="1" x14ac:dyDescent="0.25">
      <c r="A13" s="49">
        <v>8</v>
      </c>
      <c r="B13" s="21" t="s">
        <v>82</v>
      </c>
      <c r="C13" s="16">
        <f>+C14</f>
        <v>195</v>
      </c>
      <c r="D13" s="16">
        <f>+D14</f>
        <v>195</v>
      </c>
      <c r="E13" s="30">
        <f t="shared" si="0"/>
        <v>0</v>
      </c>
      <c r="F13" s="46"/>
      <c r="H13" s="1"/>
    </row>
    <row r="14" spans="1:8" hidden="1" x14ac:dyDescent="0.25">
      <c r="A14" s="49">
        <v>9</v>
      </c>
      <c r="B14" s="51" t="s">
        <v>18</v>
      </c>
      <c r="C14" s="29">
        <v>195</v>
      </c>
      <c r="D14" s="29">
        <v>195</v>
      </c>
      <c r="E14" s="27">
        <f t="shared" si="0"/>
        <v>0</v>
      </c>
      <c r="F14" s="46"/>
      <c r="H14" s="1"/>
    </row>
    <row r="15" spans="1:8" x14ac:dyDescent="0.25">
      <c r="A15" s="49">
        <v>10</v>
      </c>
      <c r="B15" s="21" t="s">
        <v>83</v>
      </c>
      <c r="C15" s="16">
        <f>+C19+C48+C16</f>
        <v>31047.500000000004</v>
      </c>
      <c r="D15" s="16">
        <f>+D19+D48+D16</f>
        <v>31190.400000000005</v>
      </c>
      <c r="E15" s="30">
        <f t="shared" si="0"/>
        <v>-142.90000000000146</v>
      </c>
      <c r="F15" s="46"/>
      <c r="H15" s="1"/>
    </row>
    <row r="16" spans="1:8" ht="26.4" hidden="1" x14ac:dyDescent="0.25">
      <c r="A16" s="49">
        <v>11</v>
      </c>
      <c r="B16" s="50" t="s">
        <v>84</v>
      </c>
      <c r="C16" s="16">
        <f>+C17+C18</f>
        <v>1247.8999999999999</v>
      </c>
      <c r="D16" s="16">
        <f>+D17+D18</f>
        <v>1247.8999999999999</v>
      </c>
      <c r="E16" s="30">
        <f>+C16-D16</f>
        <v>0</v>
      </c>
      <c r="F16" s="46"/>
      <c r="H16" s="1"/>
    </row>
    <row r="17" spans="1:8" ht="26.4" hidden="1" x14ac:dyDescent="0.25">
      <c r="A17" s="49" t="s">
        <v>78</v>
      </c>
      <c r="B17" s="52" t="s">
        <v>70</v>
      </c>
      <c r="C17" s="29">
        <f>924.8+12+20.2+25+11.8+242.3</f>
        <v>1236.0999999999999</v>
      </c>
      <c r="D17" s="29">
        <f>924.8+12+20.2+25+11.8+242.3</f>
        <v>1236.0999999999999</v>
      </c>
      <c r="E17" s="27">
        <f>+C17-D17</f>
        <v>0</v>
      </c>
      <c r="F17" s="37"/>
      <c r="H17" s="1"/>
    </row>
    <row r="18" spans="1:8" ht="26.4" hidden="1" x14ac:dyDescent="0.25">
      <c r="A18" s="49" t="s">
        <v>85</v>
      </c>
      <c r="B18" s="52" t="s">
        <v>71</v>
      </c>
      <c r="C18" s="29">
        <f>287.7+1.3-136.2-141</f>
        <v>11.800000000000011</v>
      </c>
      <c r="D18" s="29">
        <f>287.7+1.3-136.2-141</f>
        <v>11.800000000000011</v>
      </c>
      <c r="E18" s="27">
        <f t="shared" ref="E18:E78" si="1">+C18-D18</f>
        <v>0</v>
      </c>
      <c r="F18" s="46"/>
      <c r="H18" s="1"/>
    </row>
    <row r="19" spans="1:8" x14ac:dyDescent="0.25">
      <c r="A19" s="49">
        <v>12</v>
      </c>
      <c r="B19" s="21" t="s">
        <v>86</v>
      </c>
      <c r="C19" s="26">
        <f>+C20+C45+C46</f>
        <v>23291.3</v>
      </c>
      <c r="D19" s="26">
        <f>+D20+D45+D46</f>
        <v>23476.7</v>
      </c>
      <c r="E19" s="30">
        <f t="shared" si="1"/>
        <v>-185.40000000000146</v>
      </c>
      <c r="F19" s="46"/>
      <c r="H19" s="1"/>
    </row>
    <row r="20" spans="1:8" x14ac:dyDescent="0.25">
      <c r="A20" s="49">
        <v>13</v>
      </c>
      <c r="B20" s="51" t="s">
        <v>87</v>
      </c>
      <c r="C20" s="29">
        <f>SUM(C21:C44)</f>
        <v>5867.0000000000009</v>
      </c>
      <c r="D20" s="29">
        <f>SUM(D21:D44)</f>
        <v>5777.0000000000009</v>
      </c>
      <c r="E20" s="27">
        <f t="shared" si="1"/>
        <v>90</v>
      </c>
      <c r="F20" s="46"/>
      <c r="H20" s="1"/>
    </row>
    <row r="21" spans="1:8" hidden="1" x14ac:dyDescent="0.25">
      <c r="A21" s="53" t="s">
        <v>59</v>
      </c>
      <c r="B21" s="51" t="s">
        <v>28</v>
      </c>
      <c r="C21" s="29">
        <v>30.1</v>
      </c>
      <c r="D21" s="29">
        <v>30.1</v>
      </c>
      <c r="E21" s="27">
        <f t="shared" si="1"/>
        <v>0</v>
      </c>
      <c r="F21" s="46"/>
      <c r="H21" s="1"/>
    </row>
    <row r="22" spans="1:8" ht="43.5" hidden="1" customHeight="1" x14ac:dyDescent="0.25">
      <c r="A22" s="49" t="s">
        <v>88</v>
      </c>
      <c r="B22" s="51" t="s">
        <v>29</v>
      </c>
      <c r="C22" s="29">
        <v>8.5</v>
      </c>
      <c r="D22" s="29">
        <v>8.5</v>
      </c>
      <c r="E22" s="27">
        <f t="shared" si="1"/>
        <v>0</v>
      </c>
      <c r="F22" s="32"/>
      <c r="H22" s="1"/>
    </row>
    <row r="23" spans="1:8" ht="18" customHeight="1" x14ac:dyDescent="0.25">
      <c r="A23" s="53" t="s">
        <v>89</v>
      </c>
      <c r="B23" s="51" t="s">
        <v>30</v>
      </c>
      <c r="C23" s="29">
        <f>374.4+23.7-10.2</f>
        <v>387.9</v>
      </c>
      <c r="D23" s="29">
        <f>374.4+23.7</f>
        <v>398.09999999999997</v>
      </c>
      <c r="E23" s="27">
        <f t="shared" si="1"/>
        <v>-10.199999999999989</v>
      </c>
      <c r="F23" s="128" t="s">
        <v>201</v>
      </c>
      <c r="H23" s="1"/>
    </row>
    <row r="24" spans="1:8" ht="18" hidden="1" customHeight="1" x14ac:dyDescent="0.25">
      <c r="A24" s="49" t="s">
        <v>90</v>
      </c>
      <c r="B24" s="51" t="s">
        <v>31</v>
      </c>
      <c r="C24" s="29">
        <f>797.6+70.7</f>
        <v>868.30000000000007</v>
      </c>
      <c r="D24" s="29">
        <f>797.6+70.7</f>
        <v>868.30000000000007</v>
      </c>
      <c r="E24" s="27">
        <f t="shared" si="1"/>
        <v>0</v>
      </c>
      <c r="F24" s="129"/>
      <c r="H24" s="1"/>
    </row>
    <row r="25" spans="1:8" ht="18" customHeight="1" x14ac:dyDescent="0.25">
      <c r="A25" s="53" t="s">
        <v>91</v>
      </c>
      <c r="B25" s="51" t="s">
        <v>32</v>
      </c>
      <c r="C25" s="29">
        <f>882.7+828.8+60.6+100+55</f>
        <v>1927.1</v>
      </c>
      <c r="D25" s="29">
        <f>882.7+828.8+60.6+55</f>
        <v>1827.1</v>
      </c>
      <c r="E25" s="27">
        <f t="shared" si="1"/>
        <v>100</v>
      </c>
      <c r="F25" s="129"/>
      <c r="H25" s="1"/>
    </row>
    <row r="26" spans="1:8" ht="18" customHeight="1" x14ac:dyDescent="0.25">
      <c r="A26" s="49" t="s">
        <v>92</v>
      </c>
      <c r="B26" s="51" t="s">
        <v>33</v>
      </c>
      <c r="C26" s="29">
        <f>19.8+0.2</f>
        <v>20</v>
      </c>
      <c r="D26" s="29">
        <v>19.8</v>
      </c>
      <c r="E26" s="27">
        <f t="shared" si="1"/>
        <v>0.19999999999999929</v>
      </c>
      <c r="F26" s="130"/>
      <c r="H26" s="1"/>
    </row>
    <row r="27" spans="1:8" ht="26.4" hidden="1" x14ac:dyDescent="0.25">
      <c r="A27" s="53" t="s">
        <v>93</v>
      </c>
      <c r="B27" s="52" t="s">
        <v>34</v>
      </c>
      <c r="C27" s="29">
        <v>8.9</v>
      </c>
      <c r="D27" s="29">
        <v>8.9</v>
      </c>
      <c r="E27" s="27">
        <f t="shared" si="1"/>
        <v>0</v>
      </c>
      <c r="F27" s="46"/>
      <c r="H27" s="1"/>
    </row>
    <row r="28" spans="1:8" hidden="1" x14ac:dyDescent="0.25">
      <c r="A28" s="49" t="s">
        <v>94</v>
      </c>
      <c r="B28" s="54" t="s">
        <v>62</v>
      </c>
      <c r="C28" s="29">
        <f>139.1+14</f>
        <v>153.1</v>
      </c>
      <c r="D28" s="29">
        <f>139.1+14</f>
        <v>153.1</v>
      </c>
      <c r="E28" s="27">
        <f t="shared" si="1"/>
        <v>0</v>
      </c>
      <c r="F28" s="47"/>
      <c r="H28" s="1"/>
    </row>
    <row r="29" spans="1:8" hidden="1" x14ac:dyDescent="0.25">
      <c r="A29" s="53" t="s">
        <v>95</v>
      </c>
      <c r="B29" s="54" t="s">
        <v>63</v>
      </c>
      <c r="C29" s="29">
        <v>33.700000000000003</v>
      </c>
      <c r="D29" s="29">
        <v>33.700000000000003</v>
      </c>
      <c r="E29" s="27">
        <f t="shared" si="1"/>
        <v>0</v>
      </c>
      <c r="F29" s="46"/>
      <c r="H29" s="1"/>
    </row>
    <row r="30" spans="1:8" hidden="1" x14ac:dyDescent="0.25">
      <c r="A30" s="49" t="s">
        <v>96</v>
      </c>
      <c r="B30" s="54" t="s">
        <v>35</v>
      </c>
      <c r="C30" s="29">
        <v>14.5</v>
      </c>
      <c r="D30" s="29">
        <v>14.5</v>
      </c>
      <c r="E30" s="27">
        <f t="shared" si="1"/>
        <v>0</v>
      </c>
      <c r="F30" s="46"/>
      <c r="H30" s="1"/>
    </row>
    <row r="31" spans="1:8" hidden="1" x14ac:dyDescent="0.25">
      <c r="A31" s="53" t="s">
        <v>97</v>
      </c>
      <c r="B31" s="54" t="s">
        <v>36</v>
      </c>
      <c r="C31" s="29">
        <v>0.8</v>
      </c>
      <c r="D31" s="29">
        <v>0.8</v>
      </c>
      <c r="E31" s="27">
        <f t="shared" si="1"/>
        <v>0</v>
      </c>
      <c r="F31" s="65"/>
      <c r="H31" s="1"/>
    </row>
    <row r="32" spans="1:8" hidden="1" x14ac:dyDescent="0.25">
      <c r="A32" s="49" t="s">
        <v>98</v>
      </c>
      <c r="B32" s="54" t="s">
        <v>37</v>
      </c>
      <c r="C32" s="29">
        <v>46.5</v>
      </c>
      <c r="D32" s="29">
        <v>46.5</v>
      </c>
      <c r="E32" s="27">
        <f t="shared" si="1"/>
        <v>0</v>
      </c>
      <c r="F32" s="46"/>
      <c r="H32" s="1"/>
    </row>
    <row r="33" spans="1:8" hidden="1" x14ac:dyDescent="0.25">
      <c r="A33" s="53" t="s">
        <v>99</v>
      </c>
      <c r="B33" s="54" t="s">
        <v>38</v>
      </c>
      <c r="C33" s="29">
        <v>1176.9000000000001</v>
      </c>
      <c r="D33" s="29">
        <v>1176.9000000000001</v>
      </c>
      <c r="E33" s="27">
        <f t="shared" si="1"/>
        <v>0</v>
      </c>
      <c r="F33" s="46"/>
      <c r="H33" s="1"/>
    </row>
    <row r="34" spans="1:8" ht="26.4" hidden="1" x14ac:dyDescent="0.25">
      <c r="A34" s="49" t="s">
        <v>100</v>
      </c>
      <c r="B34" s="54" t="s">
        <v>39</v>
      </c>
      <c r="C34" s="29">
        <v>6.8</v>
      </c>
      <c r="D34" s="29">
        <v>6.8</v>
      </c>
      <c r="E34" s="27">
        <f t="shared" si="1"/>
        <v>0</v>
      </c>
      <c r="F34" s="29"/>
      <c r="H34" s="1"/>
    </row>
    <row r="35" spans="1:8" hidden="1" x14ac:dyDescent="0.25">
      <c r="A35" s="53" t="s">
        <v>101</v>
      </c>
      <c r="B35" s="54" t="s">
        <v>40</v>
      </c>
      <c r="C35" s="29">
        <v>190.7</v>
      </c>
      <c r="D35" s="29">
        <v>190.7</v>
      </c>
      <c r="E35" s="27">
        <f t="shared" si="1"/>
        <v>0</v>
      </c>
      <c r="F35" s="46"/>
      <c r="H35" s="1"/>
    </row>
    <row r="36" spans="1:8" hidden="1" x14ac:dyDescent="0.25">
      <c r="A36" s="49" t="s">
        <v>102</v>
      </c>
      <c r="B36" s="51" t="s">
        <v>41</v>
      </c>
      <c r="C36" s="29">
        <v>358</v>
      </c>
      <c r="D36" s="29">
        <v>358</v>
      </c>
      <c r="E36" s="27">
        <f t="shared" si="1"/>
        <v>0</v>
      </c>
      <c r="F36" s="46"/>
      <c r="H36" s="1"/>
    </row>
    <row r="37" spans="1:8" ht="26.4" hidden="1" x14ac:dyDescent="0.25">
      <c r="A37" s="53" t="s">
        <v>103</v>
      </c>
      <c r="B37" s="52" t="s">
        <v>104</v>
      </c>
      <c r="C37" s="29">
        <v>0.3</v>
      </c>
      <c r="D37" s="29">
        <v>0.3</v>
      </c>
      <c r="E37" s="27">
        <f t="shared" si="1"/>
        <v>0</v>
      </c>
      <c r="F37" s="46"/>
      <c r="H37" s="1"/>
    </row>
    <row r="38" spans="1:8" hidden="1" x14ac:dyDescent="0.25">
      <c r="A38" s="49" t="s">
        <v>105</v>
      </c>
      <c r="B38" s="51" t="s">
        <v>42</v>
      </c>
      <c r="C38" s="29">
        <v>22.1</v>
      </c>
      <c r="D38" s="29">
        <v>22.1</v>
      </c>
      <c r="E38" s="27">
        <f t="shared" si="1"/>
        <v>0</v>
      </c>
      <c r="F38" s="46"/>
      <c r="H38" s="1"/>
    </row>
    <row r="39" spans="1:8" hidden="1" x14ac:dyDescent="0.25">
      <c r="A39" s="53" t="s">
        <v>106</v>
      </c>
      <c r="B39" s="51" t="s">
        <v>43</v>
      </c>
      <c r="C39" s="29">
        <v>46.7</v>
      </c>
      <c r="D39" s="29">
        <v>46.7</v>
      </c>
      <c r="E39" s="27">
        <f t="shared" si="1"/>
        <v>0</v>
      </c>
      <c r="F39" s="46"/>
      <c r="H39" s="1"/>
    </row>
    <row r="40" spans="1:8" hidden="1" x14ac:dyDescent="0.25">
      <c r="A40" s="49" t="s">
        <v>107</v>
      </c>
      <c r="B40" s="52" t="s">
        <v>44</v>
      </c>
      <c r="C40" s="29">
        <v>1.3</v>
      </c>
      <c r="D40" s="29">
        <v>1.3</v>
      </c>
      <c r="E40" s="27">
        <f t="shared" si="1"/>
        <v>0</v>
      </c>
      <c r="F40" s="46"/>
      <c r="H40" s="1"/>
    </row>
    <row r="41" spans="1:8" ht="26.4" hidden="1" x14ac:dyDescent="0.25">
      <c r="A41" s="53" t="s">
        <v>108</v>
      </c>
      <c r="B41" s="52" t="s">
        <v>109</v>
      </c>
      <c r="C41" s="29">
        <v>452.5</v>
      </c>
      <c r="D41" s="29">
        <v>452.5</v>
      </c>
      <c r="E41" s="27">
        <f t="shared" si="1"/>
        <v>0</v>
      </c>
      <c r="F41" s="46"/>
      <c r="H41" s="1"/>
    </row>
    <row r="42" spans="1:8" hidden="1" x14ac:dyDescent="0.25">
      <c r="A42" s="49" t="s">
        <v>110</v>
      </c>
      <c r="B42" s="52" t="s">
        <v>45</v>
      </c>
      <c r="C42" s="29">
        <v>2.5</v>
      </c>
      <c r="D42" s="29">
        <v>2.5</v>
      </c>
      <c r="E42" s="27">
        <f t="shared" si="1"/>
        <v>0</v>
      </c>
      <c r="F42" s="46"/>
      <c r="H42" s="1"/>
    </row>
    <row r="43" spans="1:8" hidden="1" x14ac:dyDescent="0.25">
      <c r="A43" s="53" t="s">
        <v>111</v>
      </c>
      <c r="B43" s="52" t="s">
        <v>46</v>
      </c>
      <c r="C43" s="29">
        <v>91</v>
      </c>
      <c r="D43" s="29">
        <v>91</v>
      </c>
      <c r="E43" s="27">
        <f t="shared" si="1"/>
        <v>0</v>
      </c>
      <c r="F43" s="46"/>
      <c r="H43" s="1"/>
    </row>
    <row r="44" spans="1:8" ht="39.6" hidden="1" x14ac:dyDescent="0.25">
      <c r="A44" s="49" t="s">
        <v>112</v>
      </c>
      <c r="B44" s="52" t="s">
        <v>113</v>
      </c>
      <c r="C44" s="29">
        <v>18.8</v>
      </c>
      <c r="D44" s="29">
        <v>18.8</v>
      </c>
      <c r="E44" s="27">
        <f t="shared" si="1"/>
        <v>0</v>
      </c>
      <c r="F44" s="46"/>
      <c r="H44" s="1"/>
    </row>
    <row r="45" spans="1:8" ht="39.6" x14ac:dyDescent="0.25">
      <c r="A45" s="49">
        <v>14</v>
      </c>
      <c r="B45" s="51" t="s">
        <v>114</v>
      </c>
      <c r="C45" s="29">
        <f>17141-275.4</f>
        <v>16865.599999999999</v>
      </c>
      <c r="D45" s="29">
        <v>17141</v>
      </c>
      <c r="E45" s="27">
        <f t="shared" si="1"/>
        <v>-275.40000000000146</v>
      </c>
      <c r="F45" s="32" t="s">
        <v>200</v>
      </c>
      <c r="H45" s="1"/>
    </row>
    <row r="46" spans="1:8" hidden="1" x14ac:dyDescent="0.25">
      <c r="A46" s="49">
        <v>15</v>
      </c>
      <c r="B46" s="51" t="s">
        <v>47</v>
      </c>
      <c r="C46" s="15">
        <f>+C47</f>
        <v>558.70000000000005</v>
      </c>
      <c r="D46" s="15">
        <f>+D47</f>
        <v>558.70000000000005</v>
      </c>
      <c r="E46" s="27">
        <f t="shared" si="1"/>
        <v>0</v>
      </c>
      <c r="F46" s="46"/>
      <c r="H46" s="1"/>
    </row>
    <row r="47" spans="1:8" hidden="1" x14ac:dyDescent="0.25">
      <c r="A47" s="55" t="s">
        <v>65</v>
      </c>
      <c r="B47" s="52" t="s">
        <v>48</v>
      </c>
      <c r="C47" s="29">
        <v>558.70000000000005</v>
      </c>
      <c r="D47" s="29">
        <v>558.70000000000005</v>
      </c>
      <c r="E47" s="27">
        <f t="shared" si="1"/>
        <v>0</v>
      </c>
      <c r="F47" s="46"/>
      <c r="H47" s="1"/>
    </row>
    <row r="48" spans="1:8" x14ac:dyDescent="0.25">
      <c r="A48" s="49">
        <v>16</v>
      </c>
      <c r="B48" s="21" t="s">
        <v>64</v>
      </c>
      <c r="C48" s="26">
        <f>SUM(C49:C78)</f>
        <v>6508.3000000000029</v>
      </c>
      <c r="D48" s="26">
        <f>SUM(D49:D78)</f>
        <v>6465.800000000002</v>
      </c>
      <c r="E48" s="30">
        <f>+C48-D48</f>
        <v>42.500000000000909</v>
      </c>
      <c r="F48" s="46"/>
      <c r="H48" s="1"/>
    </row>
    <row r="49" spans="1:8" hidden="1" x14ac:dyDescent="0.25">
      <c r="A49" s="49" t="s">
        <v>115</v>
      </c>
      <c r="B49" s="52" t="s">
        <v>72</v>
      </c>
      <c r="C49" s="27">
        <v>270.89999999999998</v>
      </c>
      <c r="D49" s="27">
        <v>270.89999999999998</v>
      </c>
      <c r="E49" s="27">
        <f t="shared" si="1"/>
        <v>0</v>
      </c>
      <c r="F49" s="46"/>
      <c r="H49" s="1"/>
    </row>
    <row r="50" spans="1:8" ht="39.6" hidden="1" x14ac:dyDescent="0.25">
      <c r="A50" s="49" t="s">
        <v>116</v>
      </c>
      <c r="B50" s="52" t="s">
        <v>117</v>
      </c>
      <c r="C50" s="29">
        <v>209</v>
      </c>
      <c r="D50" s="29">
        <v>209</v>
      </c>
      <c r="E50" s="27">
        <f t="shared" si="1"/>
        <v>0</v>
      </c>
      <c r="F50" s="46"/>
      <c r="H50" s="1"/>
    </row>
    <row r="51" spans="1:8" ht="39.6" hidden="1" x14ac:dyDescent="0.25">
      <c r="A51" s="49" t="s">
        <v>118</v>
      </c>
      <c r="B51" s="52" t="s">
        <v>119</v>
      </c>
      <c r="C51" s="29">
        <v>3.2</v>
      </c>
      <c r="D51" s="29">
        <v>3.2</v>
      </c>
      <c r="E51" s="27">
        <f t="shared" si="1"/>
        <v>0</v>
      </c>
      <c r="F51" s="46"/>
      <c r="H51" s="1"/>
    </row>
    <row r="52" spans="1:8" hidden="1" x14ac:dyDescent="0.25">
      <c r="A52" s="49" t="s">
        <v>120</v>
      </c>
      <c r="B52" s="52" t="s">
        <v>121</v>
      </c>
      <c r="C52" s="29">
        <v>55.5</v>
      </c>
      <c r="D52" s="29">
        <v>55.5</v>
      </c>
      <c r="E52" s="27">
        <f t="shared" si="1"/>
        <v>0</v>
      </c>
      <c r="F52" s="46"/>
      <c r="H52" s="1"/>
    </row>
    <row r="53" spans="1:8" ht="52.8" x14ac:dyDescent="0.25">
      <c r="A53" s="49" t="s">
        <v>122</v>
      </c>
      <c r="B53" s="52" t="s">
        <v>123</v>
      </c>
      <c r="C53" s="27">
        <f>134.6+15.6</f>
        <v>150.19999999999999</v>
      </c>
      <c r="D53" s="27">
        <v>134.6</v>
      </c>
      <c r="E53" s="27">
        <f t="shared" si="1"/>
        <v>15.599999999999994</v>
      </c>
      <c r="F53" s="32" t="s">
        <v>199</v>
      </c>
      <c r="H53" s="1"/>
    </row>
    <row r="54" spans="1:8" ht="52.8" hidden="1" x14ac:dyDescent="0.25">
      <c r="A54" s="49" t="s">
        <v>124</v>
      </c>
      <c r="B54" s="52" t="s">
        <v>125</v>
      </c>
      <c r="C54" s="27">
        <v>371.2</v>
      </c>
      <c r="D54" s="27">
        <v>371.2</v>
      </c>
      <c r="E54" s="27">
        <f t="shared" si="1"/>
        <v>0</v>
      </c>
      <c r="F54" s="46"/>
      <c r="H54" s="1"/>
    </row>
    <row r="55" spans="1:8" ht="39.6" hidden="1" x14ac:dyDescent="0.25">
      <c r="A55" s="49" t="s">
        <v>126</v>
      </c>
      <c r="B55" s="52" t="s">
        <v>171</v>
      </c>
      <c r="C55" s="27">
        <v>436.3</v>
      </c>
      <c r="D55" s="27">
        <v>436.3</v>
      </c>
      <c r="E55" s="27">
        <f t="shared" si="1"/>
        <v>0</v>
      </c>
      <c r="F55" s="46"/>
      <c r="H55" s="17"/>
    </row>
    <row r="56" spans="1:8" ht="39.6" hidden="1" x14ac:dyDescent="0.25">
      <c r="A56" s="49" t="s">
        <v>128</v>
      </c>
      <c r="B56" s="52" t="s">
        <v>127</v>
      </c>
      <c r="C56" s="29">
        <v>62</v>
      </c>
      <c r="D56" s="29">
        <v>62</v>
      </c>
      <c r="E56" s="27">
        <f t="shared" si="1"/>
        <v>0</v>
      </c>
      <c r="F56" s="65"/>
      <c r="H56" s="1"/>
    </row>
    <row r="57" spans="1:8" ht="26.4" hidden="1" x14ac:dyDescent="0.25">
      <c r="A57" s="49" t="s">
        <v>130</v>
      </c>
      <c r="B57" s="52" t="s">
        <v>129</v>
      </c>
      <c r="C57" s="27">
        <v>150.4</v>
      </c>
      <c r="D57" s="27">
        <v>150.4</v>
      </c>
      <c r="E57" s="27">
        <f t="shared" si="1"/>
        <v>0</v>
      </c>
      <c r="F57" s="65"/>
      <c r="H57" s="1"/>
    </row>
    <row r="58" spans="1:8" ht="26.4" hidden="1" x14ac:dyDescent="0.25">
      <c r="A58" s="49" t="s">
        <v>132</v>
      </c>
      <c r="B58" s="52" t="s">
        <v>131</v>
      </c>
      <c r="C58" s="27">
        <v>135.4</v>
      </c>
      <c r="D58" s="27">
        <v>135.4</v>
      </c>
      <c r="E58" s="27">
        <f t="shared" si="1"/>
        <v>0</v>
      </c>
      <c r="F58" s="65"/>
      <c r="H58" s="1"/>
    </row>
    <row r="59" spans="1:8" ht="26.4" hidden="1" x14ac:dyDescent="0.25">
      <c r="A59" s="49" t="s">
        <v>134</v>
      </c>
      <c r="B59" s="52" t="s">
        <v>133</v>
      </c>
      <c r="C59" s="27">
        <f>24.8+2.2</f>
        <v>27</v>
      </c>
      <c r="D59" s="27">
        <f>24.8+2.2</f>
        <v>27</v>
      </c>
      <c r="E59" s="27">
        <f t="shared" si="1"/>
        <v>0</v>
      </c>
      <c r="F59" s="65"/>
      <c r="H59" s="1"/>
    </row>
    <row r="60" spans="1:8" ht="39.6" hidden="1" x14ac:dyDescent="0.25">
      <c r="A60" s="49" t="s">
        <v>136</v>
      </c>
      <c r="B60" s="52" t="s">
        <v>135</v>
      </c>
      <c r="C60" s="27">
        <v>84.1</v>
      </c>
      <c r="D60" s="27">
        <v>84.1</v>
      </c>
      <c r="E60" s="27">
        <f t="shared" si="1"/>
        <v>0</v>
      </c>
      <c r="F60" s="32"/>
      <c r="H60" s="1"/>
    </row>
    <row r="61" spans="1:8" hidden="1" x14ac:dyDescent="0.25">
      <c r="A61" s="49" t="s">
        <v>138</v>
      </c>
      <c r="B61" s="52" t="s">
        <v>137</v>
      </c>
      <c r="C61" s="27">
        <v>8.1999999999999993</v>
      </c>
      <c r="D61" s="27">
        <v>8.1999999999999993</v>
      </c>
      <c r="E61" s="27">
        <f t="shared" si="1"/>
        <v>0</v>
      </c>
      <c r="F61" s="65"/>
      <c r="H61" s="1"/>
    </row>
    <row r="62" spans="1:8" hidden="1" x14ac:dyDescent="0.25">
      <c r="A62" s="49" t="s">
        <v>141</v>
      </c>
      <c r="B62" s="52" t="s">
        <v>73</v>
      </c>
      <c r="C62" s="27">
        <v>25</v>
      </c>
      <c r="D62" s="27">
        <v>25</v>
      </c>
      <c r="E62" s="27">
        <f t="shared" si="1"/>
        <v>0</v>
      </c>
      <c r="F62" s="65"/>
      <c r="H62" s="1"/>
    </row>
    <row r="63" spans="1:8" ht="26.4" hidden="1" x14ac:dyDescent="0.25">
      <c r="A63" s="49" t="s">
        <v>143</v>
      </c>
      <c r="B63" s="52" t="s">
        <v>139</v>
      </c>
      <c r="C63" s="27">
        <f>550+474</f>
        <v>1024</v>
      </c>
      <c r="D63" s="27">
        <f>550+474</f>
        <v>1024</v>
      </c>
      <c r="E63" s="27">
        <f t="shared" si="1"/>
        <v>0</v>
      </c>
      <c r="F63" s="65"/>
      <c r="H63" s="1"/>
    </row>
    <row r="64" spans="1:8" hidden="1" x14ac:dyDescent="0.25">
      <c r="A64" s="49" t="s">
        <v>144</v>
      </c>
      <c r="B64" s="52" t="s">
        <v>140</v>
      </c>
      <c r="C64" s="27">
        <v>3008.3</v>
      </c>
      <c r="D64" s="27">
        <v>3008.3</v>
      </c>
      <c r="E64" s="27">
        <f t="shared" si="1"/>
        <v>0</v>
      </c>
      <c r="F64" s="32"/>
      <c r="H64" s="1"/>
    </row>
    <row r="65" spans="1:8" ht="26.4" hidden="1" x14ac:dyDescent="0.25">
      <c r="A65" s="49" t="s">
        <v>146</v>
      </c>
      <c r="B65" s="52" t="s">
        <v>142</v>
      </c>
      <c r="C65" s="27">
        <v>21.3</v>
      </c>
      <c r="D65" s="27">
        <v>21.3</v>
      </c>
      <c r="E65" s="27">
        <f t="shared" si="1"/>
        <v>0</v>
      </c>
      <c r="F65" s="32"/>
      <c r="H65" s="1"/>
    </row>
    <row r="66" spans="1:8" ht="39.6" hidden="1" x14ac:dyDescent="0.25">
      <c r="A66" s="49" t="s">
        <v>148</v>
      </c>
      <c r="B66" s="52" t="s">
        <v>74</v>
      </c>
      <c r="C66" s="27">
        <v>22.3</v>
      </c>
      <c r="D66" s="27">
        <v>22.3</v>
      </c>
      <c r="E66" s="27">
        <f t="shared" si="1"/>
        <v>0</v>
      </c>
      <c r="F66" s="47"/>
      <c r="H66" s="1"/>
    </row>
    <row r="67" spans="1:8" ht="26.4" hidden="1" x14ac:dyDescent="0.25">
      <c r="A67" s="49" t="s">
        <v>150</v>
      </c>
      <c r="B67" s="52" t="s">
        <v>145</v>
      </c>
      <c r="C67" s="27">
        <v>50</v>
      </c>
      <c r="D67" s="27">
        <v>50</v>
      </c>
      <c r="E67" s="27">
        <f t="shared" ref="E67:E72" si="2">+C67-D67</f>
        <v>0</v>
      </c>
      <c r="F67" s="47"/>
      <c r="H67" s="1"/>
    </row>
    <row r="68" spans="1:8" ht="39.6" hidden="1" x14ac:dyDescent="0.25">
      <c r="A68" s="49" t="s">
        <v>152</v>
      </c>
      <c r="B68" s="52" t="s">
        <v>147</v>
      </c>
      <c r="C68" s="27">
        <f>11.8+17.4+35.1+27.9+4.8+4.1</f>
        <v>101.09999999999998</v>
      </c>
      <c r="D68" s="27">
        <f>11.8+17.4+35.1+27.9+4.8+4.1</f>
        <v>101.09999999999998</v>
      </c>
      <c r="E68" s="27">
        <f t="shared" si="2"/>
        <v>0</v>
      </c>
      <c r="F68" s="47"/>
      <c r="H68" s="1"/>
    </row>
    <row r="69" spans="1:8" ht="39.6" hidden="1" x14ac:dyDescent="0.25">
      <c r="A69" s="49" t="s">
        <v>161</v>
      </c>
      <c r="B69" s="52" t="s">
        <v>149</v>
      </c>
      <c r="C69" s="27">
        <v>7</v>
      </c>
      <c r="D69" s="27">
        <v>7</v>
      </c>
      <c r="E69" s="27">
        <f t="shared" si="2"/>
        <v>0</v>
      </c>
      <c r="F69" s="47"/>
      <c r="H69" s="1"/>
    </row>
    <row r="70" spans="1:8" ht="42.75" hidden="1" customHeight="1" x14ac:dyDescent="0.25">
      <c r="A70" s="49" t="s">
        <v>163</v>
      </c>
      <c r="B70" s="52" t="s">
        <v>151</v>
      </c>
      <c r="C70" s="27">
        <v>43</v>
      </c>
      <c r="D70" s="27">
        <v>43</v>
      </c>
      <c r="E70" s="27">
        <f t="shared" si="2"/>
        <v>0</v>
      </c>
      <c r="F70" s="47"/>
      <c r="H70" s="1"/>
    </row>
    <row r="71" spans="1:8" ht="26.4" hidden="1" x14ac:dyDescent="0.25">
      <c r="A71" s="49" t="s">
        <v>164</v>
      </c>
      <c r="B71" s="52" t="s">
        <v>153</v>
      </c>
      <c r="C71" s="27">
        <v>37.799999999999997</v>
      </c>
      <c r="D71" s="27">
        <v>37.799999999999997</v>
      </c>
      <c r="E71" s="27">
        <f t="shared" si="2"/>
        <v>0</v>
      </c>
      <c r="F71" s="47"/>
      <c r="H71" s="1"/>
    </row>
    <row r="72" spans="1:8" ht="26.4" hidden="1" x14ac:dyDescent="0.25">
      <c r="A72" s="49" t="s">
        <v>165</v>
      </c>
      <c r="B72" s="52" t="s">
        <v>162</v>
      </c>
      <c r="C72" s="27">
        <f>3.7+22.6+22.6+23.2+15.8</f>
        <v>87.9</v>
      </c>
      <c r="D72" s="27">
        <f>3.7+22.6+22.6+23.2+15.8</f>
        <v>87.9</v>
      </c>
      <c r="E72" s="27">
        <f t="shared" si="2"/>
        <v>0</v>
      </c>
      <c r="F72" s="47"/>
      <c r="H72" s="1"/>
    </row>
    <row r="73" spans="1:8" hidden="1" x14ac:dyDescent="0.25">
      <c r="A73" s="49" t="s">
        <v>172</v>
      </c>
      <c r="B73" s="52" t="s">
        <v>166</v>
      </c>
      <c r="C73" s="27">
        <v>32.799999999999997</v>
      </c>
      <c r="D73" s="27">
        <v>32.799999999999997</v>
      </c>
      <c r="E73" s="27">
        <f t="shared" si="1"/>
        <v>0</v>
      </c>
      <c r="F73" s="47"/>
      <c r="H73" s="1"/>
    </row>
    <row r="74" spans="1:8" ht="26.4" hidden="1" x14ac:dyDescent="0.25">
      <c r="A74" s="49" t="s">
        <v>173</v>
      </c>
      <c r="B74" s="52" t="s">
        <v>174</v>
      </c>
      <c r="C74" s="27">
        <v>27.3</v>
      </c>
      <c r="D74" s="27">
        <v>27.3</v>
      </c>
      <c r="E74" s="27">
        <f t="shared" si="1"/>
        <v>0</v>
      </c>
      <c r="F74" s="47"/>
      <c r="H74" s="1"/>
    </row>
    <row r="75" spans="1:8" ht="39.6" hidden="1" x14ac:dyDescent="0.25">
      <c r="A75" s="49" t="s">
        <v>175</v>
      </c>
      <c r="B75" s="52" t="s">
        <v>176</v>
      </c>
      <c r="C75" s="27">
        <v>6.1</v>
      </c>
      <c r="D75" s="27">
        <v>6.1</v>
      </c>
      <c r="E75" s="27">
        <f t="shared" si="1"/>
        <v>0</v>
      </c>
      <c r="F75" s="47"/>
      <c r="H75" s="1"/>
    </row>
    <row r="76" spans="1:8" ht="52.8" hidden="1" x14ac:dyDescent="0.25">
      <c r="A76" s="49" t="s">
        <v>177</v>
      </c>
      <c r="B76" s="52" t="s">
        <v>182</v>
      </c>
      <c r="C76" s="27">
        <f>2.1+1.2</f>
        <v>3.3</v>
      </c>
      <c r="D76" s="27">
        <f>2.1+1.2</f>
        <v>3.3</v>
      </c>
      <c r="E76" s="27">
        <f t="shared" si="1"/>
        <v>0</v>
      </c>
      <c r="F76" s="47"/>
      <c r="H76" s="1"/>
    </row>
    <row r="77" spans="1:8" ht="66" x14ac:dyDescent="0.25">
      <c r="A77" s="49" t="s">
        <v>178</v>
      </c>
      <c r="B77" s="52" t="s">
        <v>179</v>
      </c>
      <c r="C77" s="27">
        <f>20.7+26.9</f>
        <v>47.599999999999994</v>
      </c>
      <c r="D77" s="27">
        <v>20.7</v>
      </c>
      <c r="E77" s="27">
        <f t="shared" si="1"/>
        <v>26.899999999999995</v>
      </c>
      <c r="F77" s="47" t="s">
        <v>198</v>
      </c>
      <c r="H77" s="1"/>
    </row>
    <row r="78" spans="1:8" hidden="1" x14ac:dyDescent="0.25">
      <c r="A78" s="49" t="s">
        <v>180</v>
      </c>
      <c r="B78" s="52" t="s">
        <v>181</v>
      </c>
      <c r="C78" s="27">
        <v>0.1</v>
      </c>
      <c r="D78" s="27">
        <v>0.1</v>
      </c>
      <c r="E78" s="27">
        <f t="shared" si="1"/>
        <v>0</v>
      </c>
      <c r="F78" s="47"/>
      <c r="H78" s="1"/>
    </row>
    <row r="79" spans="1:8" hidden="1" x14ac:dyDescent="0.25">
      <c r="A79" s="49">
        <v>17</v>
      </c>
      <c r="B79" s="21" t="s">
        <v>154</v>
      </c>
      <c r="C79" s="30">
        <f>C80+C85+C89+C92+C93+C94</f>
        <v>4088.3</v>
      </c>
      <c r="D79" s="30">
        <f>D80+D85+D89+D92+D93+D94</f>
        <v>4088.3</v>
      </c>
      <c r="E79" s="30">
        <f>E80+E85+E89+E92+E93+E94</f>
        <v>0</v>
      </c>
      <c r="F79" s="31"/>
      <c r="H79" s="1"/>
    </row>
    <row r="80" spans="1:8" hidden="1" x14ac:dyDescent="0.25">
      <c r="A80" s="49">
        <v>18</v>
      </c>
      <c r="B80" s="21" t="s">
        <v>155</v>
      </c>
      <c r="C80" s="30">
        <f>C82+C83+C84+C81</f>
        <v>600</v>
      </c>
      <c r="D80" s="30">
        <f>D82+D83+D84+D81</f>
        <v>600</v>
      </c>
      <c r="E80" s="30">
        <f>E82+E83+E84+E81</f>
        <v>0</v>
      </c>
      <c r="F80" s="31"/>
      <c r="H80" s="1"/>
    </row>
    <row r="81" spans="1:8" hidden="1" x14ac:dyDescent="0.25">
      <c r="A81" s="49">
        <v>19</v>
      </c>
      <c r="B81" s="56" t="s">
        <v>21</v>
      </c>
      <c r="C81" s="29">
        <v>30</v>
      </c>
      <c r="D81" s="29">
        <v>30</v>
      </c>
      <c r="E81" s="27">
        <f>+C81-D81</f>
        <v>0</v>
      </c>
      <c r="F81" s="31"/>
      <c r="H81" s="1"/>
    </row>
    <row r="82" spans="1:8" ht="26.4" hidden="1" x14ac:dyDescent="0.25">
      <c r="A82" s="49">
        <v>20</v>
      </c>
      <c r="B82" s="52" t="s">
        <v>20</v>
      </c>
      <c r="C82" s="27">
        <v>500</v>
      </c>
      <c r="D82" s="27">
        <v>500</v>
      </c>
      <c r="E82" s="27">
        <f>+C82-D82</f>
        <v>0</v>
      </c>
      <c r="F82" s="31"/>
      <c r="H82" s="1"/>
    </row>
    <row r="83" spans="1:8" hidden="1" x14ac:dyDescent="0.25">
      <c r="A83" s="49">
        <v>21</v>
      </c>
      <c r="B83" s="51" t="s">
        <v>66</v>
      </c>
      <c r="C83" s="29">
        <v>35</v>
      </c>
      <c r="D83" s="29">
        <v>35</v>
      </c>
      <c r="E83" s="27">
        <f>+C83-D83</f>
        <v>0</v>
      </c>
      <c r="F83" s="31"/>
      <c r="H83" s="1"/>
    </row>
    <row r="84" spans="1:8" hidden="1" x14ac:dyDescent="0.25">
      <c r="A84" s="49">
        <v>22</v>
      </c>
      <c r="B84" s="57" t="s">
        <v>67</v>
      </c>
      <c r="C84" s="29">
        <v>35</v>
      </c>
      <c r="D84" s="29">
        <v>35</v>
      </c>
      <c r="E84" s="27">
        <f>+C84-D84</f>
        <v>0</v>
      </c>
      <c r="F84" s="31"/>
      <c r="H84" s="1"/>
    </row>
    <row r="85" spans="1:8" hidden="1" x14ac:dyDescent="0.25">
      <c r="A85" s="49">
        <v>23</v>
      </c>
      <c r="B85" s="21" t="s">
        <v>156</v>
      </c>
      <c r="C85" s="26">
        <f>+C87+C86+C88</f>
        <v>1710.3</v>
      </c>
      <c r="D85" s="26">
        <f>+D87+D86+D88</f>
        <v>1710.3</v>
      </c>
      <c r="E85" s="26">
        <f>+E87+E86+E88</f>
        <v>0</v>
      </c>
      <c r="F85" s="31"/>
      <c r="H85" s="1"/>
    </row>
    <row r="86" spans="1:8" hidden="1" x14ac:dyDescent="0.25">
      <c r="A86" s="49">
        <v>24</v>
      </c>
      <c r="B86" s="51" t="s">
        <v>23</v>
      </c>
      <c r="C86" s="29">
        <v>185.6</v>
      </c>
      <c r="D86" s="29">
        <v>185.6</v>
      </c>
      <c r="E86" s="27">
        <f>+C86-D86</f>
        <v>0</v>
      </c>
      <c r="F86" s="31"/>
      <c r="H86" s="1"/>
    </row>
    <row r="87" spans="1:8" hidden="1" x14ac:dyDescent="0.25">
      <c r="A87" s="49">
        <v>25</v>
      </c>
      <c r="B87" s="51" t="s">
        <v>22</v>
      </c>
      <c r="C87" s="29">
        <f>124.8-0.1</f>
        <v>124.7</v>
      </c>
      <c r="D87" s="29">
        <f>124.8-0.1</f>
        <v>124.7</v>
      </c>
      <c r="E87" s="29">
        <f>+C87-D87</f>
        <v>0</v>
      </c>
      <c r="F87" s="31"/>
      <c r="H87" s="1"/>
    </row>
    <row r="88" spans="1:8" hidden="1" x14ac:dyDescent="0.25">
      <c r="A88" s="49">
        <v>26</v>
      </c>
      <c r="B88" s="51" t="s">
        <v>24</v>
      </c>
      <c r="C88" s="29">
        <f>1380+20</f>
        <v>1400</v>
      </c>
      <c r="D88" s="29">
        <f>1380+20</f>
        <v>1400</v>
      </c>
      <c r="E88" s="29">
        <f>+C88-D88</f>
        <v>0</v>
      </c>
      <c r="F88" s="31"/>
      <c r="H88" s="1"/>
    </row>
    <row r="89" spans="1:8" hidden="1" x14ac:dyDescent="0.25">
      <c r="A89" s="49">
        <v>27</v>
      </c>
      <c r="B89" s="21" t="s">
        <v>157</v>
      </c>
      <c r="C89" s="16">
        <f>+C90+C91</f>
        <v>1640</v>
      </c>
      <c r="D89" s="16">
        <f>+D90+D91</f>
        <v>1640</v>
      </c>
      <c r="E89" s="16">
        <f>+E90+E91</f>
        <v>0</v>
      </c>
      <c r="F89" s="31"/>
      <c r="H89" s="1"/>
    </row>
    <row r="90" spans="1:8" hidden="1" x14ac:dyDescent="0.25">
      <c r="A90" s="49">
        <v>28</v>
      </c>
      <c r="B90" s="51" t="s">
        <v>19</v>
      </c>
      <c r="C90" s="29">
        <v>40</v>
      </c>
      <c r="D90" s="29">
        <v>40</v>
      </c>
      <c r="E90" s="27">
        <f>+C90-D90</f>
        <v>0</v>
      </c>
      <c r="F90" s="31"/>
      <c r="H90" s="1"/>
    </row>
    <row r="91" spans="1:8" hidden="1" x14ac:dyDescent="0.25">
      <c r="A91" s="49">
        <v>29</v>
      </c>
      <c r="B91" s="51" t="s">
        <v>68</v>
      </c>
      <c r="C91" s="29">
        <v>1600</v>
      </c>
      <c r="D91" s="29">
        <v>1600</v>
      </c>
      <c r="E91" s="27">
        <f>+C91-D91</f>
        <v>0</v>
      </c>
      <c r="F91" s="31"/>
      <c r="H91" s="1"/>
    </row>
    <row r="92" spans="1:8" hidden="1" x14ac:dyDescent="0.25">
      <c r="A92" s="49">
        <v>30</v>
      </c>
      <c r="B92" s="21" t="s">
        <v>25</v>
      </c>
      <c r="C92" s="26">
        <v>50</v>
      </c>
      <c r="D92" s="26">
        <v>50</v>
      </c>
      <c r="E92" s="30">
        <f>+C92-D92</f>
        <v>0</v>
      </c>
      <c r="F92" s="46"/>
      <c r="H92" s="28"/>
    </row>
    <row r="93" spans="1:8" hidden="1" x14ac:dyDescent="0.25">
      <c r="A93" s="49">
        <v>31</v>
      </c>
      <c r="B93" s="21" t="s">
        <v>26</v>
      </c>
      <c r="C93" s="26">
        <v>10</v>
      </c>
      <c r="D93" s="26">
        <v>10</v>
      </c>
      <c r="E93" s="30">
        <f>+C93-D93</f>
        <v>0</v>
      </c>
      <c r="F93" s="46"/>
      <c r="H93" s="1"/>
    </row>
    <row r="94" spans="1:8" hidden="1" x14ac:dyDescent="0.25">
      <c r="A94" s="49">
        <v>32</v>
      </c>
      <c r="B94" s="21" t="s">
        <v>27</v>
      </c>
      <c r="C94" s="26">
        <v>78</v>
      </c>
      <c r="D94" s="26">
        <v>78</v>
      </c>
      <c r="E94" s="30">
        <f>+C94-D94</f>
        <v>0</v>
      </c>
      <c r="F94" s="46"/>
      <c r="H94" s="1"/>
    </row>
    <row r="95" spans="1:8" x14ac:dyDescent="0.25">
      <c r="A95" s="49">
        <v>33</v>
      </c>
      <c r="B95" s="58" t="s">
        <v>158</v>
      </c>
      <c r="C95" s="26">
        <f>+C6+C15+C79</f>
        <v>72080.800000000003</v>
      </c>
      <c r="D95" s="26">
        <f>+D6+D15+D79</f>
        <v>72223.700000000012</v>
      </c>
      <c r="E95" s="26">
        <f>+E6+E15+E79</f>
        <v>-142.90000000000146</v>
      </c>
      <c r="F95" s="48"/>
      <c r="H95" s="1"/>
    </row>
    <row r="96" spans="1:8" ht="26.4" hidden="1" x14ac:dyDescent="0.25">
      <c r="A96" s="49">
        <v>34</v>
      </c>
      <c r="B96" s="50" t="s">
        <v>49</v>
      </c>
      <c r="C96" s="16">
        <f>1169.7+400</f>
        <v>1569.7</v>
      </c>
      <c r="D96" s="16">
        <f>1169.7+400</f>
        <v>1569.7</v>
      </c>
      <c r="E96" s="26">
        <f>+C96-D96</f>
        <v>0</v>
      </c>
      <c r="F96" s="48"/>
      <c r="H96" s="1"/>
    </row>
    <row r="97" spans="1:8" x14ac:dyDescent="0.25">
      <c r="A97" s="49">
        <v>35</v>
      </c>
      <c r="B97" s="58" t="s">
        <v>159</v>
      </c>
      <c r="C97" s="26">
        <f>+C95+C96</f>
        <v>73650.5</v>
      </c>
      <c r="D97" s="26">
        <f>+D95+D96</f>
        <v>73793.400000000009</v>
      </c>
      <c r="E97" s="26">
        <f>+E95+E96</f>
        <v>-142.90000000000146</v>
      </c>
      <c r="F97" s="48"/>
      <c r="H97" s="1"/>
    </row>
    <row r="98" spans="1:8" hidden="1" x14ac:dyDescent="0.25">
      <c r="A98" s="49">
        <v>36</v>
      </c>
      <c r="B98" s="21" t="s">
        <v>160</v>
      </c>
      <c r="C98" s="26">
        <f>+C99+C101+C100+C102+C103+C104+C105+C106+C107</f>
        <v>5531.8</v>
      </c>
      <c r="D98" s="26">
        <f>+D99+D101+D100+D102+D103+D104+D105+D106+D107</f>
        <v>5531.8</v>
      </c>
      <c r="E98" s="26">
        <f>+E99+E101+E100+E102+E103+E104+E105+E106+E107</f>
        <v>0</v>
      </c>
      <c r="F98" s="46"/>
      <c r="H98" s="1"/>
    </row>
    <row r="99" spans="1:8" hidden="1" x14ac:dyDescent="0.25">
      <c r="A99" s="49">
        <v>37</v>
      </c>
      <c r="B99" s="51" t="s">
        <v>50</v>
      </c>
      <c r="C99" s="29">
        <f>4778.7-(1931.1-270.6-185-744.8)</f>
        <v>4048</v>
      </c>
      <c r="D99" s="29">
        <f>4778.7-(1931.1-270.6-185-744.8)</f>
        <v>4048</v>
      </c>
      <c r="E99" s="29">
        <f>+C99-D99</f>
        <v>0</v>
      </c>
      <c r="F99" s="46"/>
      <c r="H99" s="1"/>
    </row>
    <row r="100" spans="1:8" hidden="1" x14ac:dyDescent="0.25">
      <c r="A100" s="49">
        <v>38</v>
      </c>
      <c r="B100" s="51" t="s">
        <v>52</v>
      </c>
      <c r="C100" s="29">
        <v>48.7</v>
      </c>
      <c r="D100" s="29">
        <v>48.7</v>
      </c>
      <c r="E100" s="29">
        <f t="shared" ref="E100:E107" si="3">+C100-D100</f>
        <v>0</v>
      </c>
      <c r="F100" s="46"/>
      <c r="H100" s="1"/>
    </row>
    <row r="101" spans="1:8" hidden="1" x14ac:dyDescent="0.25">
      <c r="A101" s="49">
        <v>39</v>
      </c>
      <c r="B101" s="51" t="s">
        <v>51</v>
      </c>
      <c r="C101" s="29">
        <v>54.3</v>
      </c>
      <c r="D101" s="29">
        <v>54.3</v>
      </c>
      <c r="E101" s="29">
        <f t="shared" si="3"/>
        <v>0</v>
      </c>
      <c r="F101" s="46"/>
      <c r="H101" s="1"/>
    </row>
    <row r="102" spans="1:8" hidden="1" x14ac:dyDescent="0.25">
      <c r="A102" s="49">
        <v>40</v>
      </c>
      <c r="B102" s="52" t="s">
        <v>53</v>
      </c>
      <c r="C102" s="29">
        <v>116.3</v>
      </c>
      <c r="D102" s="29">
        <v>116.3</v>
      </c>
      <c r="E102" s="29">
        <f t="shared" si="3"/>
        <v>0</v>
      </c>
      <c r="F102" s="46"/>
      <c r="H102" s="1"/>
    </row>
    <row r="103" spans="1:8" hidden="1" x14ac:dyDescent="0.25">
      <c r="A103" s="49">
        <v>41</v>
      </c>
      <c r="B103" s="51" t="s">
        <v>54</v>
      </c>
      <c r="C103" s="29">
        <v>190.5</v>
      </c>
      <c r="D103" s="29">
        <v>190.5</v>
      </c>
      <c r="E103" s="29">
        <f t="shared" si="3"/>
        <v>0</v>
      </c>
      <c r="F103" s="46"/>
      <c r="H103" s="1"/>
    </row>
    <row r="104" spans="1:8" hidden="1" x14ac:dyDescent="0.25">
      <c r="A104" s="49">
        <v>42</v>
      </c>
      <c r="B104" s="51" t="s">
        <v>55</v>
      </c>
      <c r="C104" s="29">
        <v>120</v>
      </c>
      <c r="D104" s="29">
        <v>120</v>
      </c>
      <c r="E104" s="29">
        <f t="shared" si="3"/>
        <v>0</v>
      </c>
      <c r="F104" s="46"/>
      <c r="H104" s="1"/>
    </row>
    <row r="105" spans="1:8" hidden="1" x14ac:dyDescent="0.25">
      <c r="A105" s="49">
        <v>43</v>
      </c>
      <c r="B105" s="51" t="s">
        <v>56</v>
      </c>
      <c r="C105" s="29">
        <f>(6.4+118.9-30.3)+(304+8.5-62.5)</f>
        <v>345</v>
      </c>
      <c r="D105" s="29">
        <f>(6.4+118.9-30.3)+(304+8.5-62.5)</f>
        <v>345</v>
      </c>
      <c r="E105" s="29">
        <f t="shared" si="3"/>
        <v>0</v>
      </c>
      <c r="F105" s="46"/>
    </row>
    <row r="106" spans="1:8" ht="26.4" hidden="1" x14ac:dyDescent="0.25">
      <c r="A106" s="49">
        <v>44</v>
      </c>
      <c r="B106" s="54" t="s">
        <v>70</v>
      </c>
      <c r="C106" s="29">
        <f>583.1</f>
        <v>583.1</v>
      </c>
      <c r="D106" s="29">
        <f>583.1</f>
        <v>583.1</v>
      </c>
      <c r="E106" s="29">
        <f t="shared" si="3"/>
        <v>0</v>
      </c>
      <c r="F106" s="46"/>
    </row>
    <row r="107" spans="1:8" ht="26.4" hidden="1" x14ac:dyDescent="0.25">
      <c r="A107" s="49">
        <v>45</v>
      </c>
      <c r="B107" s="54" t="s">
        <v>75</v>
      </c>
      <c r="C107" s="29">
        <f>25.9</f>
        <v>25.9</v>
      </c>
      <c r="D107" s="29">
        <f>25.9</f>
        <v>25.9</v>
      </c>
      <c r="E107" s="29">
        <f t="shared" si="3"/>
        <v>0</v>
      </c>
      <c r="F107" s="46"/>
    </row>
    <row r="108" spans="1:8" x14ac:dyDescent="0.25">
      <c r="A108" s="49">
        <v>47</v>
      </c>
      <c r="B108" s="58" t="s">
        <v>69</v>
      </c>
      <c r="C108" s="59">
        <f>+C97+C98</f>
        <v>79182.3</v>
      </c>
      <c r="D108" s="59">
        <f>+D97+D98</f>
        <v>79325.200000000012</v>
      </c>
      <c r="E108" s="59">
        <f>+E97+E98</f>
        <v>-142.90000000000146</v>
      </c>
      <c r="F108" s="4"/>
    </row>
    <row r="111" spans="1:8" x14ac:dyDescent="0.25">
      <c r="E111" s="28"/>
    </row>
  </sheetData>
  <mergeCells count="3">
    <mergeCell ref="A3:F3"/>
    <mergeCell ref="A4:C4"/>
    <mergeCell ref="F23:F26"/>
  </mergeCells>
  <pageMargins left="0.31496062992125984" right="0" top="0.59055118110236227" bottom="0.39370078740157483" header="0.31496062992125984" footer="0.31496062992125984"/>
  <pageSetup orientation="landscape" blackAndWhite="1"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23"/>
  <sheetViews>
    <sheetView zoomScale="90" zoomScaleNormal="90" workbookViewId="0">
      <selection activeCell="H1" sqref="H1"/>
    </sheetView>
  </sheetViews>
  <sheetFormatPr defaultColWidth="9.33203125" defaultRowHeight="13.2" x14ac:dyDescent="0.25"/>
  <cols>
    <col min="1" max="2" width="6.33203125" style="1" customWidth="1"/>
    <col min="3" max="3" width="38.44140625" style="1" customWidth="1"/>
    <col min="4" max="4" width="10.33203125" style="1" customWidth="1"/>
    <col min="5" max="5" width="9.33203125" style="1"/>
    <col min="6" max="6" width="8.5546875" style="1" customWidth="1"/>
    <col min="7" max="7" width="10" style="1" customWidth="1"/>
    <col min="8" max="8" width="43" style="1" customWidth="1"/>
    <col min="9" max="16384" width="9.33203125" style="1"/>
  </cols>
  <sheetData>
    <row r="1" spans="1:10" x14ac:dyDescent="0.25">
      <c r="H1" s="18" t="s">
        <v>9</v>
      </c>
    </row>
    <row r="2" spans="1:10" x14ac:dyDescent="0.25">
      <c r="D2" s="131"/>
      <c r="E2" s="131"/>
      <c r="F2" s="131"/>
      <c r="G2" s="131"/>
      <c r="H2" s="131"/>
    </row>
    <row r="3" spans="1:10" ht="75.599999999999994" customHeight="1" x14ac:dyDescent="0.25">
      <c r="A3" s="132" t="s">
        <v>196</v>
      </c>
      <c r="B3" s="132"/>
      <c r="C3" s="132"/>
      <c r="D3" s="132"/>
      <c r="E3" s="132"/>
      <c r="F3" s="132"/>
      <c r="G3" s="132"/>
      <c r="H3" s="132"/>
    </row>
    <row r="4" spans="1:10" x14ac:dyDescent="0.25">
      <c r="H4" s="36" t="s">
        <v>11</v>
      </c>
    </row>
    <row r="5" spans="1:10" ht="15" customHeight="1" x14ac:dyDescent="0.25">
      <c r="A5" s="133" t="s">
        <v>0</v>
      </c>
      <c r="B5" s="135" t="s">
        <v>2</v>
      </c>
      <c r="C5" s="137" t="s">
        <v>1</v>
      </c>
      <c r="D5" s="139" t="s">
        <v>4</v>
      </c>
      <c r="E5" s="140"/>
      <c r="F5" s="140"/>
      <c r="G5" s="140"/>
      <c r="H5" s="137" t="s">
        <v>3</v>
      </c>
    </row>
    <row r="6" spans="1:10" s="7" customFormat="1" ht="39" customHeight="1" x14ac:dyDescent="0.25">
      <c r="A6" s="134"/>
      <c r="B6" s="136"/>
      <c r="C6" s="138"/>
      <c r="D6" s="5" t="s">
        <v>5</v>
      </c>
      <c r="E6" s="5" t="s">
        <v>6</v>
      </c>
      <c r="F6" s="5" t="s">
        <v>7</v>
      </c>
      <c r="G6" s="5" t="s">
        <v>8</v>
      </c>
      <c r="H6" s="138"/>
    </row>
    <row r="7" spans="1:10" s="10" customFormat="1" ht="10.199999999999999" x14ac:dyDescent="0.2">
      <c r="A7" s="8">
        <v>1</v>
      </c>
      <c r="B7" s="8">
        <v>2</v>
      </c>
      <c r="C7" s="9">
        <v>3</v>
      </c>
      <c r="D7" s="9">
        <v>4</v>
      </c>
      <c r="E7" s="9">
        <v>5</v>
      </c>
      <c r="F7" s="9">
        <v>6</v>
      </c>
      <c r="G7" s="9">
        <v>7</v>
      </c>
      <c r="H7" s="9">
        <v>8</v>
      </c>
    </row>
    <row r="8" spans="1:10" ht="15.6" x14ac:dyDescent="0.3">
      <c r="A8" s="4"/>
      <c r="B8" s="4"/>
      <c r="C8" s="11" t="s">
        <v>168</v>
      </c>
      <c r="D8" s="41">
        <f>+D9+D15</f>
        <v>100.2</v>
      </c>
      <c r="E8" s="41">
        <f>+E9+E15</f>
        <v>-10.199999999999999</v>
      </c>
      <c r="F8" s="41">
        <f>+F9+F15</f>
        <v>90</v>
      </c>
      <c r="G8" s="41">
        <f>+G9+G15</f>
        <v>59.2</v>
      </c>
      <c r="H8" s="4"/>
      <c r="J8" s="17"/>
    </row>
    <row r="9" spans="1:10" ht="15.6" x14ac:dyDescent="0.3">
      <c r="A9" s="12">
        <v>8</v>
      </c>
      <c r="B9" s="2" t="s">
        <v>76</v>
      </c>
      <c r="C9" s="3" t="s">
        <v>77</v>
      </c>
      <c r="D9" s="41">
        <f>D13+D10</f>
        <v>100</v>
      </c>
      <c r="E9" s="41">
        <f>E13+E10</f>
        <v>-10.199999999999999</v>
      </c>
      <c r="F9" s="41">
        <f>F13+F10</f>
        <v>89.8</v>
      </c>
      <c r="G9" s="41">
        <f>G13+G10</f>
        <v>59</v>
      </c>
      <c r="H9" s="35"/>
      <c r="I9" s="17"/>
      <c r="J9" s="17"/>
    </row>
    <row r="10" spans="1:10" ht="39.6" x14ac:dyDescent="0.25">
      <c r="A10" s="12">
        <v>9</v>
      </c>
      <c r="B10" s="13" t="s">
        <v>187</v>
      </c>
      <c r="C10" s="62" t="s">
        <v>188</v>
      </c>
      <c r="D10" s="19">
        <f>+D11+D12</f>
        <v>100</v>
      </c>
      <c r="E10" s="19"/>
      <c r="F10" s="19">
        <f>+F11+F12</f>
        <v>100</v>
      </c>
      <c r="G10" s="19">
        <f>+G11+G12</f>
        <v>59</v>
      </c>
      <c r="H10" s="32" t="s">
        <v>201</v>
      </c>
      <c r="J10" s="17"/>
    </row>
    <row r="11" spans="1:10" x14ac:dyDescent="0.25">
      <c r="A11" s="12">
        <v>10</v>
      </c>
      <c r="B11" s="13"/>
      <c r="C11" s="14" t="s">
        <v>189</v>
      </c>
      <c r="D11" s="19">
        <v>60</v>
      </c>
      <c r="E11" s="42"/>
      <c r="F11" s="19">
        <f>+D11+E11</f>
        <v>60</v>
      </c>
      <c r="G11" s="19">
        <v>59</v>
      </c>
      <c r="H11" s="35"/>
      <c r="J11" s="17"/>
    </row>
    <row r="12" spans="1:10" ht="15.6" x14ac:dyDescent="0.3">
      <c r="A12" s="39" t="s">
        <v>190</v>
      </c>
      <c r="B12" s="13"/>
      <c r="C12" s="33" t="s">
        <v>10</v>
      </c>
      <c r="D12" s="19">
        <v>40</v>
      </c>
      <c r="E12" s="42"/>
      <c r="F12" s="19">
        <f>+D12+E12</f>
        <v>40</v>
      </c>
      <c r="G12" s="41"/>
      <c r="H12" s="35"/>
      <c r="J12" s="17"/>
    </row>
    <row r="13" spans="1:10" ht="39.6" x14ac:dyDescent="0.25">
      <c r="A13" s="60">
        <v>19</v>
      </c>
      <c r="B13" s="64" t="s">
        <v>169</v>
      </c>
      <c r="C13" s="62" t="s">
        <v>191</v>
      </c>
      <c r="D13" s="19"/>
      <c r="E13" s="19">
        <f>+E14</f>
        <v>-10.199999999999999</v>
      </c>
      <c r="F13" s="19">
        <f>+F14</f>
        <v>-10.199999999999999</v>
      </c>
      <c r="G13" s="19"/>
      <c r="H13" s="32" t="s">
        <v>201</v>
      </c>
      <c r="J13" s="17"/>
    </row>
    <row r="14" spans="1:10" ht="26.4" x14ac:dyDescent="0.25">
      <c r="A14" s="60">
        <v>21</v>
      </c>
      <c r="B14" s="64"/>
      <c r="C14" s="6" t="s">
        <v>167</v>
      </c>
      <c r="D14" s="19"/>
      <c r="E14" s="19">
        <v>-10.199999999999999</v>
      </c>
      <c r="F14" s="19">
        <f>+D14+E14</f>
        <v>-10.199999999999999</v>
      </c>
      <c r="G14" s="19"/>
      <c r="H14" s="35"/>
      <c r="J14" s="17"/>
    </row>
    <row r="15" spans="1:10" ht="26.25" customHeight="1" x14ac:dyDescent="0.3">
      <c r="A15" s="60">
        <v>53</v>
      </c>
      <c r="B15" s="61" t="s">
        <v>12</v>
      </c>
      <c r="C15" s="3" t="s">
        <v>13</v>
      </c>
      <c r="D15" s="41">
        <f>+D16</f>
        <v>0.2</v>
      </c>
      <c r="E15" s="41">
        <f>+E16</f>
        <v>0</v>
      </c>
      <c r="F15" s="41">
        <f>+F16</f>
        <v>0.2</v>
      </c>
      <c r="G15" s="41">
        <f>+G16</f>
        <v>0.2</v>
      </c>
      <c r="H15" s="35"/>
      <c r="J15" s="17"/>
    </row>
    <row r="16" spans="1:10" ht="39.6" x14ac:dyDescent="0.25">
      <c r="A16" s="60">
        <v>68</v>
      </c>
      <c r="B16" s="64" t="s">
        <v>192</v>
      </c>
      <c r="C16" s="45" t="s">
        <v>193</v>
      </c>
      <c r="D16" s="19">
        <f>+D17</f>
        <v>0.2</v>
      </c>
      <c r="E16" s="42"/>
      <c r="F16" s="19">
        <f>+D16+E16</f>
        <v>0.2</v>
      </c>
      <c r="G16" s="19">
        <f>+E16+F16</f>
        <v>0.2</v>
      </c>
      <c r="H16" s="32" t="s">
        <v>201</v>
      </c>
      <c r="J16" s="17"/>
    </row>
    <row r="17" spans="1:10" x14ac:dyDescent="0.25">
      <c r="A17" s="60">
        <v>69</v>
      </c>
      <c r="B17" s="64"/>
      <c r="C17" s="33" t="s">
        <v>10</v>
      </c>
      <c r="D17" s="19">
        <v>0.2</v>
      </c>
      <c r="E17" s="42"/>
      <c r="F17" s="19">
        <f>+D17+E17</f>
        <v>0.2</v>
      </c>
      <c r="G17" s="19">
        <v>0.2</v>
      </c>
      <c r="H17" s="35"/>
      <c r="J17" s="17"/>
    </row>
    <row r="18" spans="1:10" ht="15.6" x14ac:dyDescent="0.3">
      <c r="A18" s="12"/>
      <c r="B18" s="40"/>
      <c r="C18" s="11" t="s">
        <v>60</v>
      </c>
      <c r="D18" s="41">
        <f>+D19</f>
        <v>42.5</v>
      </c>
      <c r="E18" s="41"/>
      <c r="F18" s="41">
        <f>+F19</f>
        <v>42.5</v>
      </c>
      <c r="G18" s="41">
        <f>+G19</f>
        <v>2.7</v>
      </c>
      <c r="H18" s="35"/>
    </row>
    <row r="19" spans="1:10" x14ac:dyDescent="0.25">
      <c r="A19" s="12">
        <v>81</v>
      </c>
      <c r="B19" s="2" t="s">
        <v>76</v>
      </c>
      <c r="C19" s="3" t="s">
        <v>77</v>
      </c>
      <c r="D19" s="16">
        <f>+D20+D22</f>
        <v>42.5</v>
      </c>
      <c r="E19" s="16"/>
      <c r="F19" s="16">
        <f>+F20+F22</f>
        <v>42.5</v>
      </c>
      <c r="G19" s="16">
        <f>+G20+G22</f>
        <v>2.7</v>
      </c>
      <c r="H19" s="35"/>
    </row>
    <row r="20" spans="1:10" ht="39.6" x14ac:dyDescent="0.25">
      <c r="A20" s="12">
        <v>87</v>
      </c>
      <c r="B20" s="13" t="s">
        <v>194</v>
      </c>
      <c r="C20" s="38" t="s">
        <v>195</v>
      </c>
      <c r="D20" s="43">
        <f>+D21</f>
        <v>15.6</v>
      </c>
      <c r="E20" s="43"/>
      <c r="F20" s="43">
        <f>+F21</f>
        <v>15.6</v>
      </c>
      <c r="G20" s="43">
        <f>+G21</f>
        <v>2.7</v>
      </c>
      <c r="H20" s="32" t="s">
        <v>199</v>
      </c>
    </row>
    <row r="21" spans="1:10" x14ac:dyDescent="0.25">
      <c r="A21" s="12">
        <v>88</v>
      </c>
      <c r="B21" s="13"/>
      <c r="C21" s="33" t="s">
        <v>10</v>
      </c>
      <c r="D21" s="43">
        <v>15.6</v>
      </c>
      <c r="E21" s="44"/>
      <c r="F21" s="15">
        <f>+D21+E21</f>
        <v>15.6</v>
      </c>
      <c r="G21" s="43">
        <v>2.7</v>
      </c>
      <c r="H21" s="47"/>
    </row>
    <row r="22" spans="1:10" ht="105.6" x14ac:dyDescent="0.25">
      <c r="A22" s="12">
        <v>135</v>
      </c>
      <c r="B22" s="13" t="s">
        <v>183</v>
      </c>
      <c r="C22" s="63" t="s">
        <v>184</v>
      </c>
      <c r="D22" s="4">
        <f>+D23</f>
        <v>26.9</v>
      </c>
      <c r="E22" s="4"/>
      <c r="F22" s="4">
        <f>+F23</f>
        <v>26.9</v>
      </c>
      <c r="G22" s="4"/>
      <c r="H22" s="32" t="s">
        <v>198</v>
      </c>
    </row>
    <row r="23" spans="1:10" x14ac:dyDescent="0.25">
      <c r="A23" s="12">
        <v>136</v>
      </c>
      <c r="B23" s="13"/>
      <c r="C23" s="6" t="s">
        <v>170</v>
      </c>
      <c r="D23" s="4">
        <v>26.9</v>
      </c>
      <c r="E23" s="19"/>
      <c r="F23" s="15">
        <f>+D23+E23</f>
        <v>26.9</v>
      </c>
      <c r="G23" s="4"/>
      <c r="H23" s="4"/>
    </row>
  </sheetData>
  <mergeCells count="7">
    <mergeCell ref="D2:H2"/>
    <mergeCell ref="A3:H3"/>
    <mergeCell ref="A5:A6"/>
    <mergeCell ref="B5:B6"/>
    <mergeCell ref="C5:C6"/>
    <mergeCell ref="D5:G5"/>
    <mergeCell ref="H5:H6"/>
  </mergeCells>
  <pageMargins left="0.70866141732283472" right="0" top="0.74803149606299213" bottom="0.19685039370078741" header="0.31496062992125984" footer="0.31496062992125984"/>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IV41"/>
  <sheetViews>
    <sheetView workbookViewId="0">
      <selection activeCell="F1" sqref="F1:H1"/>
    </sheetView>
  </sheetViews>
  <sheetFormatPr defaultColWidth="8.33203125" defaultRowHeight="13.2" x14ac:dyDescent="0.25"/>
  <cols>
    <col min="1" max="1" width="3.44140625" style="66" customWidth="1"/>
    <col min="2" max="2" width="29" style="66" customWidth="1"/>
    <col min="3" max="3" width="8.6640625" style="66" customWidth="1"/>
    <col min="4" max="4" width="9.5546875" style="66" customWidth="1"/>
    <col min="5" max="7" width="9.6640625" style="66" customWidth="1"/>
    <col min="8" max="8" width="10" style="66" customWidth="1"/>
    <col min="9" max="246" width="9.109375" style="66" customWidth="1"/>
    <col min="247" max="247" width="3.44140625" style="66" customWidth="1"/>
    <col min="248" max="248" width="25.109375" style="66" customWidth="1"/>
    <col min="249" max="249" width="9" style="66" customWidth="1"/>
    <col min="250" max="250" width="8" style="66" customWidth="1"/>
    <col min="251" max="251" width="8.6640625" style="66" customWidth="1"/>
    <col min="252" max="253" width="6.5546875" style="66" customWidth="1"/>
    <col min="254" max="254" width="8.6640625" style="66" customWidth="1"/>
    <col min="255" max="255" width="9.109375" style="66" customWidth="1"/>
    <col min="256" max="16384" width="8.33203125" style="66"/>
  </cols>
  <sheetData>
    <row r="1" spans="1:256" x14ac:dyDescent="0.25">
      <c r="F1" s="141" t="s">
        <v>285</v>
      </c>
      <c r="G1" s="141"/>
      <c r="H1" s="141"/>
    </row>
    <row r="2" spans="1:256" ht="41.25" customHeight="1" x14ac:dyDescent="0.25">
      <c r="A2" s="142" t="s">
        <v>202</v>
      </c>
      <c r="B2" s="142"/>
      <c r="C2" s="143"/>
      <c r="D2" s="143"/>
      <c r="E2" s="142"/>
      <c r="F2" s="142"/>
      <c r="G2" s="142"/>
      <c r="H2" s="142"/>
    </row>
    <row r="3" spans="1:256" x14ac:dyDescent="0.25">
      <c r="A3" s="144"/>
      <c r="B3" s="145" t="s">
        <v>203</v>
      </c>
      <c r="C3" s="146" t="s">
        <v>204</v>
      </c>
      <c r="D3" s="147"/>
      <c r="E3" s="146" t="s">
        <v>205</v>
      </c>
      <c r="F3" s="147"/>
      <c r="G3" s="148" t="s">
        <v>206</v>
      </c>
      <c r="H3" s="148" t="s">
        <v>207</v>
      </c>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row>
    <row r="4" spans="1:256" x14ac:dyDescent="0.25">
      <c r="A4" s="144"/>
      <c r="B4" s="145"/>
      <c r="C4" s="148" t="s">
        <v>208</v>
      </c>
      <c r="D4" s="69" t="s">
        <v>209</v>
      </c>
      <c r="E4" s="151" t="s">
        <v>208</v>
      </c>
      <c r="F4" s="70" t="s">
        <v>209</v>
      </c>
      <c r="G4" s="149"/>
      <c r="H4" s="149"/>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8"/>
      <c r="EQ4" s="68"/>
      <c r="ER4" s="68"/>
      <c r="ES4" s="68"/>
      <c r="ET4" s="68"/>
      <c r="EU4" s="68"/>
      <c r="EV4" s="68"/>
      <c r="EW4" s="68"/>
      <c r="EX4" s="68"/>
      <c r="EY4" s="68"/>
      <c r="EZ4" s="68"/>
      <c r="FA4" s="68"/>
      <c r="FB4" s="68"/>
      <c r="FC4" s="68"/>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c r="IR4" s="68"/>
      <c r="IS4" s="68"/>
      <c r="IT4" s="68"/>
      <c r="IU4" s="68"/>
      <c r="IV4" s="68"/>
    </row>
    <row r="5" spans="1:256" ht="39.6" x14ac:dyDescent="0.25">
      <c r="A5" s="144"/>
      <c r="B5" s="145"/>
      <c r="C5" s="150"/>
      <c r="D5" s="72" t="s">
        <v>210</v>
      </c>
      <c r="E5" s="152"/>
      <c r="F5" s="73" t="s">
        <v>210</v>
      </c>
      <c r="G5" s="150"/>
      <c r="H5" s="150"/>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c r="IR5" s="68"/>
      <c r="IS5" s="68"/>
      <c r="IT5" s="68"/>
      <c r="IU5" s="68"/>
      <c r="IV5" s="68"/>
    </row>
    <row r="6" spans="1:256" x14ac:dyDescent="0.25">
      <c r="A6" s="74">
        <v>1</v>
      </c>
      <c r="B6" s="74">
        <v>2</v>
      </c>
      <c r="C6" s="74">
        <v>3</v>
      </c>
      <c r="D6" s="74">
        <v>4</v>
      </c>
      <c r="E6" s="74">
        <v>5</v>
      </c>
      <c r="F6" s="74">
        <v>6</v>
      </c>
      <c r="G6" s="67">
        <v>7</v>
      </c>
      <c r="H6" s="67">
        <v>8</v>
      </c>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c r="EY6" s="75"/>
      <c r="EZ6" s="75"/>
      <c r="FA6" s="75"/>
      <c r="FB6" s="75"/>
      <c r="FC6" s="75"/>
      <c r="FD6" s="75"/>
      <c r="FE6" s="75"/>
      <c r="FF6" s="75"/>
      <c r="FG6" s="75"/>
      <c r="FH6" s="75"/>
      <c r="FI6" s="75"/>
      <c r="FJ6" s="75"/>
      <c r="FK6" s="75"/>
      <c r="FL6" s="75"/>
      <c r="FM6" s="75"/>
      <c r="FN6" s="75"/>
      <c r="FO6" s="75"/>
      <c r="FP6" s="75"/>
      <c r="FQ6" s="75"/>
      <c r="FR6" s="75"/>
      <c r="FS6" s="75"/>
      <c r="FT6" s="75"/>
      <c r="FU6" s="75"/>
      <c r="FV6" s="75"/>
      <c r="FW6" s="75"/>
      <c r="FX6" s="75"/>
      <c r="FY6" s="75"/>
      <c r="FZ6" s="75"/>
      <c r="GA6" s="75"/>
      <c r="GB6" s="75"/>
      <c r="GC6" s="75"/>
      <c r="GD6" s="75"/>
      <c r="GE6" s="75"/>
      <c r="GF6" s="75"/>
      <c r="GG6" s="75"/>
      <c r="GH6" s="75"/>
      <c r="GI6" s="75"/>
      <c r="GJ6" s="75"/>
      <c r="GK6" s="75"/>
      <c r="GL6" s="75"/>
      <c r="GM6" s="75"/>
      <c r="GN6" s="75"/>
      <c r="GO6" s="75"/>
      <c r="GP6" s="75"/>
      <c r="GQ6" s="75"/>
      <c r="GR6" s="75"/>
      <c r="GS6" s="75"/>
      <c r="GT6" s="75"/>
      <c r="GU6" s="75"/>
      <c r="GV6" s="75"/>
      <c r="GW6" s="75"/>
      <c r="GX6" s="75"/>
      <c r="GY6" s="75"/>
      <c r="GZ6" s="75"/>
      <c r="HA6" s="75"/>
      <c r="HB6" s="75"/>
      <c r="HC6" s="75"/>
      <c r="HD6" s="75"/>
      <c r="HE6" s="75"/>
      <c r="HF6" s="75"/>
      <c r="HG6" s="75"/>
      <c r="HH6" s="75"/>
      <c r="HI6" s="75"/>
      <c r="HJ6" s="75"/>
      <c r="HK6" s="75"/>
      <c r="HL6" s="75"/>
      <c r="HM6" s="75"/>
      <c r="HN6" s="75"/>
      <c r="HO6" s="75"/>
      <c r="HP6" s="75"/>
      <c r="HQ6" s="75"/>
      <c r="HR6" s="75"/>
      <c r="HS6" s="75"/>
      <c r="HT6" s="75"/>
      <c r="HU6" s="75"/>
      <c r="HV6" s="75"/>
      <c r="HW6" s="75"/>
      <c r="HX6" s="75"/>
      <c r="HY6" s="75"/>
      <c r="HZ6" s="75"/>
      <c r="IA6" s="75"/>
      <c r="IB6" s="75"/>
      <c r="IC6" s="75"/>
      <c r="ID6" s="75"/>
      <c r="IE6" s="75"/>
      <c r="IF6" s="75"/>
      <c r="IG6" s="75"/>
      <c r="IH6" s="75"/>
      <c r="II6" s="75"/>
      <c r="IJ6" s="75"/>
      <c r="IK6" s="75"/>
      <c r="IL6" s="75"/>
      <c r="IM6" s="75"/>
      <c r="IN6" s="75"/>
      <c r="IO6" s="75"/>
      <c r="IP6" s="75"/>
      <c r="IQ6" s="75"/>
      <c r="IR6" s="75"/>
      <c r="IS6" s="75"/>
      <c r="IT6" s="75"/>
      <c r="IU6" s="75"/>
      <c r="IV6" s="75"/>
    </row>
    <row r="7" spans="1:256" x14ac:dyDescent="0.25">
      <c r="A7" s="76">
        <v>1</v>
      </c>
      <c r="B7" s="77" t="s">
        <v>211</v>
      </c>
      <c r="C7" s="78">
        <f>+'[1]1 lentelė'!N7</f>
        <v>310.89999999999992</v>
      </c>
      <c r="D7" s="78">
        <f>+'[1]1 lentelė'!P7</f>
        <v>300.39999999999998</v>
      </c>
      <c r="E7" s="78">
        <f>+'[2]2022 patikslintas'!N6</f>
        <v>315.69999999999993</v>
      </c>
      <c r="F7" s="78">
        <f>+'[2]2022 patikslintas'!P6</f>
        <v>305.2</v>
      </c>
      <c r="G7" s="79">
        <f>+E7-C7</f>
        <v>4.8000000000000114</v>
      </c>
      <c r="H7" s="79">
        <f>+F7-D7</f>
        <v>4.8000000000000114</v>
      </c>
      <c r="I7" s="80"/>
    </row>
    <row r="8" spans="1:256" x14ac:dyDescent="0.25">
      <c r="A8" s="76">
        <v>2</v>
      </c>
      <c r="B8" s="77" t="s">
        <v>212</v>
      </c>
      <c r="C8" s="78">
        <f>+'[1]1 lentelė'!N8</f>
        <v>363.79999999999995</v>
      </c>
      <c r="D8" s="78">
        <f>+'[1]1 lentelė'!P8</f>
        <v>352.2</v>
      </c>
      <c r="E8" s="78">
        <f>+'[2]2022 patikslintas'!N7</f>
        <v>347.09999999999991</v>
      </c>
      <c r="F8" s="78">
        <f>+'[2]2022 patikslintas'!P7</f>
        <v>335.8</v>
      </c>
      <c r="G8" s="79">
        <f t="shared" ref="G8:H34" si="0">+E8-C8</f>
        <v>-16.700000000000045</v>
      </c>
      <c r="H8" s="79">
        <f t="shared" si="0"/>
        <v>-16.399999999999977</v>
      </c>
      <c r="I8" s="80"/>
    </row>
    <row r="9" spans="1:256" x14ac:dyDescent="0.25">
      <c r="A9" s="76">
        <v>3</v>
      </c>
      <c r="B9" s="77" t="s">
        <v>213</v>
      </c>
      <c r="C9" s="78">
        <f>+'[1]1 lentelė'!N9</f>
        <v>361.00000000000006</v>
      </c>
      <c r="D9" s="78">
        <f>+'[1]1 lentelė'!P9</f>
        <v>348.5</v>
      </c>
      <c r="E9" s="78">
        <f>+'[2]2022 patikslintas'!N8</f>
        <v>365.29999999999995</v>
      </c>
      <c r="F9" s="78">
        <f>+'[2]2022 patikslintas'!P8</f>
        <v>352.8</v>
      </c>
      <c r="G9" s="79">
        <f t="shared" si="0"/>
        <v>4.2999999999998977</v>
      </c>
      <c r="H9" s="79">
        <f t="shared" si="0"/>
        <v>4.3000000000000114</v>
      </c>
      <c r="I9" s="80"/>
    </row>
    <row r="10" spans="1:256" x14ac:dyDescent="0.25">
      <c r="A10" s="76">
        <v>4</v>
      </c>
      <c r="B10" s="77" t="s">
        <v>214</v>
      </c>
      <c r="C10" s="78">
        <f>+'[1]1 lentelė'!N10</f>
        <v>420.00000000000006</v>
      </c>
      <c r="D10" s="78">
        <f>+'[1]1 lentelė'!P10</f>
        <v>405.6</v>
      </c>
      <c r="E10" s="78">
        <f>+'[2]2022 patikslintas'!N9</f>
        <v>416</v>
      </c>
      <c r="F10" s="78">
        <f>+'[2]2022 patikslintas'!P9</f>
        <v>401.6</v>
      </c>
      <c r="G10" s="79">
        <f t="shared" si="0"/>
        <v>-4.0000000000000568</v>
      </c>
      <c r="H10" s="79">
        <f t="shared" si="0"/>
        <v>-4</v>
      </c>
      <c r="I10" s="80"/>
    </row>
    <row r="11" spans="1:256" x14ac:dyDescent="0.25">
      <c r="A11" s="76">
        <v>5</v>
      </c>
      <c r="B11" s="77" t="s">
        <v>215</v>
      </c>
      <c r="C11" s="78">
        <f>+'[1]1 lentelė'!N11</f>
        <v>391.9</v>
      </c>
      <c r="D11" s="78">
        <f>+'[1]1 lentelė'!P11</f>
        <v>378.4</v>
      </c>
      <c r="E11" s="78">
        <f>+'[2]2022 patikslintas'!N10</f>
        <v>386.1</v>
      </c>
      <c r="F11" s="78">
        <f>+'[2]2022 patikslintas'!P10</f>
        <v>372.8</v>
      </c>
      <c r="G11" s="79">
        <f t="shared" si="0"/>
        <v>-5.7999999999999545</v>
      </c>
      <c r="H11" s="79">
        <f t="shared" si="0"/>
        <v>-5.5999999999999659</v>
      </c>
      <c r="I11" s="80"/>
    </row>
    <row r="12" spans="1:256" x14ac:dyDescent="0.25">
      <c r="A12" s="76">
        <v>6</v>
      </c>
      <c r="B12" s="77" t="s">
        <v>216</v>
      </c>
      <c r="C12" s="78">
        <f>+'[1]1 lentelė'!N12</f>
        <v>395.7999999999999</v>
      </c>
      <c r="D12" s="78">
        <f>+'[1]1 lentelė'!P12</f>
        <v>384.2</v>
      </c>
      <c r="E12" s="78">
        <f>+'[2]2022 patikslintas'!N11</f>
        <v>397.4</v>
      </c>
      <c r="F12" s="78">
        <f>+'[2]2022 patikslintas'!P11</f>
        <v>385.8</v>
      </c>
      <c r="G12" s="79">
        <f t="shared" si="0"/>
        <v>1.6000000000000796</v>
      </c>
      <c r="H12" s="79">
        <f t="shared" si="0"/>
        <v>1.6000000000000227</v>
      </c>
      <c r="I12" s="80"/>
    </row>
    <row r="13" spans="1:256" x14ac:dyDescent="0.25">
      <c r="A13" s="76">
        <v>7</v>
      </c>
      <c r="B13" s="77" t="s">
        <v>217</v>
      </c>
      <c r="C13" s="78">
        <f>+'[1]1 lentelė'!N13</f>
        <v>391.1</v>
      </c>
      <c r="D13" s="78">
        <f>+'[1]1 lentelė'!P13</f>
        <v>377.1</v>
      </c>
      <c r="E13" s="78">
        <f>+'[2]2022 patikslintas'!N12</f>
        <v>390.7</v>
      </c>
      <c r="F13" s="78">
        <f>+'[2]2022 patikslintas'!P12</f>
        <v>376.7</v>
      </c>
      <c r="G13" s="79">
        <f t="shared" si="0"/>
        <v>-0.40000000000003411</v>
      </c>
      <c r="H13" s="79">
        <f t="shared" si="0"/>
        <v>-0.40000000000003411</v>
      </c>
      <c r="I13" s="80"/>
    </row>
    <row r="14" spans="1:256" ht="26.4" x14ac:dyDescent="0.25">
      <c r="A14" s="76">
        <v>8</v>
      </c>
      <c r="B14" s="81" t="s">
        <v>218</v>
      </c>
      <c r="C14" s="78">
        <f>+'[1]1 lentelė'!N14</f>
        <v>418.5</v>
      </c>
      <c r="D14" s="78">
        <f>+'[1]1 lentelė'!P14</f>
        <v>401.9</v>
      </c>
      <c r="E14" s="78">
        <f>+'[2]2022 patikslintas'!N13</f>
        <v>423.6</v>
      </c>
      <c r="F14" s="78">
        <f>+'[2]2022 patikslintas'!P13</f>
        <v>407</v>
      </c>
      <c r="G14" s="79">
        <f t="shared" si="0"/>
        <v>5.1000000000000227</v>
      </c>
      <c r="H14" s="79">
        <f t="shared" si="0"/>
        <v>5.1000000000000227</v>
      </c>
      <c r="I14" s="80"/>
    </row>
    <row r="15" spans="1:256" x14ac:dyDescent="0.25">
      <c r="A15" s="76">
        <v>9</v>
      </c>
      <c r="B15" s="77" t="s">
        <v>219</v>
      </c>
      <c r="C15" s="78">
        <f>+'[1]1 lentelė'!N15</f>
        <v>1179.1999999999998</v>
      </c>
      <c r="D15" s="78">
        <f>+'[1]1 lentelė'!P15</f>
        <v>1127.7</v>
      </c>
      <c r="E15" s="78">
        <f>+'[2]2022 patikslintas'!N14</f>
        <v>1173.3000000000002</v>
      </c>
      <c r="F15" s="78">
        <f>+'[2]2022 patikslintas'!P14</f>
        <v>1122.3</v>
      </c>
      <c r="G15" s="79">
        <f t="shared" si="0"/>
        <v>-5.8999999999996362</v>
      </c>
      <c r="H15" s="79">
        <f t="shared" si="0"/>
        <v>-5.4000000000000909</v>
      </c>
      <c r="I15" s="80"/>
    </row>
    <row r="16" spans="1:256" x14ac:dyDescent="0.25">
      <c r="A16" s="76">
        <v>10</v>
      </c>
      <c r="B16" s="77" t="s">
        <v>220</v>
      </c>
      <c r="C16" s="78">
        <f>+'[1]1 lentelė'!N16</f>
        <v>1137.2</v>
      </c>
      <c r="D16" s="78">
        <f>+'[1]1 lentelė'!P16</f>
        <v>1087.8</v>
      </c>
      <c r="E16" s="78">
        <f>+'[2]2022 patikslintas'!N15</f>
        <v>1150.5999999999999</v>
      </c>
      <c r="F16" s="78">
        <f>+'[2]2022 patikslintas'!P15</f>
        <v>1100.4000000000001</v>
      </c>
      <c r="G16" s="79">
        <f t="shared" si="0"/>
        <v>13.399999999999864</v>
      </c>
      <c r="H16" s="79">
        <f t="shared" si="0"/>
        <v>12.600000000000136</v>
      </c>
      <c r="I16" s="80"/>
    </row>
    <row r="17" spans="1:9" ht="26.4" x14ac:dyDescent="0.25">
      <c r="A17" s="76">
        <v>11</v>
      </c>
      <c r="B17" s="81" t="s">
        <v>221</v>
      </c>
      <c r="C17" s="78">
        <f>+'[1]1 lentelė'!N17</f>
        <v>981.90000000000009</v>
      </c>
      <c r="D17" s="78">
        <f>+'[1]1 lentelė'!P17</f>
        <v>943.5</v>
      </c>
      <c r="E17" s="78">
        <f>+'[2]2022 patikslintas'!N16</f>
        <v>976.90000000000009</v>
      </c>
      <c r="F17" s="78">
        <f>+'[2]2022 patikslintas'!P16</f>
        <v>938.5</v>
      </c>
      <c r="G17" s="79">
        <f t="shared" si="0"/>
        <v>-5</v>
      </c>
      <c r="H17" s="79">
        <f t="shared" si="0"/>
        <v>-5</v>
      </c>
      <c r="I17" s="80"/>
    </row>
    <row r="18" spans="1:9" ht="26.4" x14ac:dyDescent="0.25">
      <c r="A18" s="76">
        <v>12</v>
      </c>
      <c r="B18" s="81" t="s">
        <v>222</v>
      </c>
      <c r="C18" s="78">
        <f>+'[1]1 lentelė'!N18</f>
        <v>742.89999999999986</v>
      </c>
      <c r="D18" s="78">
        <f>+'[1]1 lentelė'!P18</f>
        <v>711.4</v>
      </c>
      <c r="E18" s="78">
        <f>+'[2]2022 patikslintas'!N17</f>
        <v>735.5</v>
      </c>
      <c r="F18" s="78">
        <f>+'[2]2022 patikslintas'!P17</f>
        <v>704.1</v>
      </c>
      <c r="G18" s="79">
        <f t="shared" si="0"/>
        <v>-7.3999999999998636</v>
      </c>
      <c r="H18" s="79">
        <f t="shared" si="0"/>
        <v>-7.2999999999999545</v>
      </c>
      <c r="I18" s="80"/>
    </row>
    <row r="19" spans="1:9" ht="26.4" x14ac:dyDescent="0.25">
      <c r="A19" s="76">
        <v>13</v>
      </c>
      <c r="B19" s="81" t="s">
        <v>223</v>
      </c>
      <c r="C19" s="78">
        <f>+'[1]1 lentelė'!N19</f>
        <v>885.49999999999989</v>
      </c>
      <c r="D19" s="78">
        <f>+'[1]1 lentelė'!P19</f>
        <v>853.7</v>
      </c>
      <c r="E19" s="78">
        <f>+'[2]2022 patikslintas'!N18</f>
        <v>861.49999999999989</v>
      </c>
      <c r="F19" s="78">
        <f>+'[2]2022 patikslintas'!P18</f>
        <v>830</v>
      </c>
      <c r="G19" s="79">
        <f t="shared" si="0"/>
        <v>-24</v>
      </c>
      <c r="H19" s="79">
        <f t="shared" si="0"/>
        <v>-23.700000000000045</v>
      </c>
      <c r="I19" s="80"/>
    </row>
    <row r="20" spans="1:9" ht="26.4" x14ac:dyDescent="0.25">
      <c r="A20" s="76">
        <v>14</v>
      </c>
      <c r="B20" s="81" t="s">
        <v>224</v>
      </c>
      <c r="C20" s="78">
        <f>+'[1]1 lentelė'!N20</f>
        <v>689.2</v>
      </c>
      <c r="D20" s="78">
        <f>+'[1]1 lentelė'!P20</f>
        <v>662.4</v>
      </c>
      <c r="E20" s="78">
        <f>+'[2]2022 patikslintas'!N19</f>
        <v>720.8000000000003</v>
      </c>
      <c r="F20" s="78">
        <f>+'[2]2022 patikslintas'!P19</f>
        <v>692.7</v>
      </c>
      <c r="G20" s="79">
        <f t="shared" si="0"/>
        <v>31.60000000000025</v>
      </c>
      <c r="H20" s="79">
        <f t="shared" si="0"/>
        <v>30.300000000000068</v>
      </c>
      <c r="I20" s="80"/>
    </row>
    <row r="21" spans="1:9" x14ac:dyDescent="0.25">
      <c r="A21" s="76">
        <v>15</v>
      </c>
      <c r="B21" s="77" t="s">
        <v>225</v>
      </c>
      <c r="C21" s="78">
        <f>+'[1]1 lentelė'!N21</f>
        <v>1668.5</v>
      </c>
      <c r="D21" s="78">
        <f>+'[1]1 lentelė'!P21</f>
        <v>1587.1</v>
      </c>
      <c r="E21" s="78">
        <f>+'[2]2022 patikslintas'!N20</f>
        <v>1658.0999999999997</v>
      </c>
      <c r="F21" s="78">
        <f>+'[2]2022 patikslintas'!P20</f>
        <v>1576.5</v>
      </c>
      <c r="G21" s="79">
        <f t="shared" si="0"/>
        <v>-10.400000000000318</v>
      </c>
      <c r="H21" s="79">
        <f t="shared" si="0"/>
        <v>-10.599999999999909</v>
      </c>
      <c r="I21" s="80"/>
    </row>
    <row r="22" spans="1:9" x14ac:dyDescent="0.25">
      <c r="A22" s="76">
        <v>16</v>
      </c>
      <c r="B22" s="77" t="s">
        <v>226</v>
      </c>
      <c r="C22" s="78">
        <f>+'[1]1 lentelė'!N22</f>
        <v>1704.1000000000001</v>
      </c>
      <c r="D22" s="78">
        <f>+'[1]1 lentelė'!P22</f>
        <v>1617.1</v>
      </c>
      <c r="E22" s="78">
        <f>+'[2]2022 patikslintas'!N21</f>
        <v>1702.7</v>
      </c>
      <c r="F22" s="78">
        <f>+'[2]2022 patikslintas'!P21</f>
        <v>1615.4</v>
      </c>
      <c r="G22" s="79">
        <f t="shared" si="0"/>
        <v>-1.4000000000000909</v>
      </c>
      <c r="H22" s="79">
        <f t="shared" si="0"/>
        <v>-1.6999999999998181</v>
      </c>
      <c r="I22" s="80"/>
    </row>
    <row r="23" spans="1:9" ht="26.4" x14ac:dyDescent="0.25">
      <c r="A23" s="76">
        <v>17</v>
      </c>
      <c r="B23" s="81" t="s">
        <v>227</v>
      </c>
      <c r="C23" s="78">
        <f>+'[1]1 lentelė'!N23</f>
        <v>1164.0000000000002</v>
      </c>
      <c r="D23" s="78">
        <f>+'[1]1 lentelė'!P23</f>
        <v>1109.2</v>
      </c>
      <c r="E23" s="78">
        <f>+'[2]2022 patikslintas'!N22</f>
        <v>1176.8</v>
      </c>
      <c r="F23" s="78">
        <f>+'[2]2022 patikslintas'!P22</f>
        <v>1121</v>
      </c>
      <c r="G23" s="79">
        <f t="shared" si="0"/>
        <v>12.799999999999727</v>
      </c>
      <c r="H23" s="79">
        <f t="shared" si="0"/>
        <v>11.799999999999955</v>
      </c>
      <c r="I23" s="80"/>
    </row>
    <row r="24" spans="1:9" ht="26.4" x14ac:dyDescent="0.25">
      <c r="A24" s="76">
        <v>18</v>
      </c>
      <c r="B24" s="81" t="s">
        <v>228</v>
      </c>
      <c r="C24" s="78">
        <f>+'[1]1 lentelė'!N24</f>
        <v>408.5</v>
      </c>
      <c r="D24" s="78">
        <f>+'[1]1 lentelė'!P24</f>
        <v>395.7</v>
      </c>
      <c r="E24" s="78">
        <f>+'[2]2022 patikslintas'!N23</f>
        <v>408.89999999999992</v>
      </c>
      <c r="F24" s="78">
        <f>+'[2]2022 patikslintas'!P23</f>
        <v>396</v>
      </c>
      <c r="G24" s="79">
        <f t="shared" si="0"/>
        <v>0.39999999999992042</v>
      </c>
      <c r="H24" s="79">
        <f t="shared" si="0"/>
        <v>0.30000000000001137</v>
      </c>
      <c r="I24" s="80"/>
    </row>
    <row r="25" spans="1:9" ht="26.4" x14ac:dyDescent="0.25">
      <c r="A25" s="76">
        <v>19</v>
      </c>
      <c r="B25" s="81" t="s">
        <v>229</v>
      </c>
      <c r="C25" s="78">
        <f>+'[1]1 lentelė'!N25</f>
        <v>847.39999999999975</v>
      </c>
      <c r="D25" s="78">
        <f>+'[1]1 lentelė'!P25</f>
        <v>819.2</v>
      </c>
      <c r="E25" s="78">
        <f>+'[2]2022 patikslintas'!N24</f>
        <v>842.4</v>
      </c>
      <c r="F25" s="78">
        <f>+'[2]2022 patikslintas'!P24</f>
        <v>814.5</v>
      </c>
      <c r="G25" s="79">
        <f t="shared" si="0"/>
        <v>-4.9999999999997726</v>
      </c>
      <c r="H25" s="79">
        <f t="shared" si="0"/>
        <v>-4.7000000000000455</v>
      </c>
      <c r="I25" s="80"/>
    </row>
    <row r="26" spans="1:9" ht="26.4" x14ac:dyDescent="0.25">
      <c r="A26" s="76">
        <v>20</v>
      </c>
      <c r="B26" s="81" t="s">
        <v>230</v>
      </c>
      <c r="C26" s="78">
        <f>+'[1]1 lentelė'!N26</f>
        <v>345</v>
      </c>
      <c r="D26" s="78">
        <f>+'[1]1 lentelė'!P26</f>
        <v>334.5</v>
      </c>
      <c r="E26" s="78">
        <f>+'[2]2022 patikslintas'!N25</f>
        <v>333.4</v>
      </c>
      <c r="F26" s="78">
        <f>+'[2]2022 patikslintas'!P25</f>
        <v>323.3</v>
      </c>
      <c r="G26" s="79">
        <f t="shared" si="0"/>
        <v>-11.600000000000023</v>
      </c>
      <c r="H26" s="79">
        <f t="shared" si="0"/>
        <v>-11.199999999999989</v>
      </c>
      <c r="I26" s="80"/>
    </row>
    <row r="27" spans="1:9" ht="26.4" x14ac:dyDescent="0.25">
      <c r="A27" s="76">
        <v>21</v>
      </c>
      <c r="B27" s="81" t="s">
        <v>231</v>
      </c>
      <c r="C27" s="78">
        <f>+'[1]1 lentelė'!N27</f>
        <v>377.2999999999999</v>
      </c>
      <c r="D27" s="78">
        <f>+'[1]1 lentelė'!P27</f>
        <v>364.8</v>
      </c>
      <c r="E27" s="78">
        <f>+'[2]2022 patikslintas'!N26</f>
        <v>367.69999999999987</v>
      </c>
      <c r="F27" s="78">
        <f>+'[2]2022 patikslintas'!P26</f>
        <v>355.5</v>
      </c>
      <c r="G27" s="79">
        <f t="shared" si="0"/>
        <v>-9.6000000000000227</v>
      </c>
      <c r="H27" s="79">
        <f t="shared" si="0"/>
        <v>-9.3000000000000114</v>
      </c>
      <c r="I27" s="80"/>
    </row>
    <row r="28" spans="1:9" ht="26.4" x14ac:dyDescent="0.25">
      <c r="A28" s="76">
        <v>22</v>
      </c>
      <c r="B28" s="81" t="s">
        <v>232</v>
      </c>
      <c r="C28" s="78">
        <f>+'[1]1 lentelė'!N28</f>
        <v>321.29999999999995</v>
      </c>
      <c r="D28" s="78">
        <f>+'[1]1 lentelė'!P28</f>
        <v>311.7</v>
      </c>
      <c r="E28" s="78">
        <f>+'[2]2022 patikslintas'!N27</f>
        <v>245.90000000000003</v>
      </c>
      <c r="F28" s="78">
        <v>241.1</v>
      </c>
      <c r="G28" s="79">
        <f t="shared" si="0"/>
        <v>-75.39999999999992</v>
      </c>
      <c r="H28" s="79">
        <f t="shared" si="0"/>
        <v>-70.599999999999994</v>
      </c>
      <c r="I28" s="80"/>
    </row>
    <row r="29" spans="1:9" ht="26.4" x14ac:dyDescent="0.25">
      <c r="A29" s="76">
        <v>23</v>
      </c>
      <c r="B29" s="81" t="s">
        <v>233</v>
      </c>
      <c r="C29" s="78">
        <f>+'[1]1 lentelė'!N29</f>
        <v>299.89999999999998</v>
      </c>
      <c r="D29" s="78">
        <f>+'[1]1 lentelė'!P29</f>
        <v>284.7</v>
      </c>
      <c r="E29" s="78">
        <f>+'[2]2022 patikslintas'!N28</f>
        <v>278.8</v>
      </c>
      <c r="F29" s="78">
        <f>+'[2]2022 patikslintas'!P28</f>
        <v>264.2</v>
      </c>
      <c r="G29" s="79">
        <f t="shared" si="0"/>
        <v>-21.099999999999966</v>
      </c>
      <c r="H29" s="79">
        <f t="shared" si="0"/>
        <v>-20.5</v>
      </c>
      <c r="I29" s="80"/>
    </row>
    <row r="30" spans="1:9" x14ac:dyDescent="0.25">
      <c r="A30" s="76">
        <v>24</v>
      </c>
      <c r="B30" s="77" t="s">
        <v>234</v>
      </c>
      <c r="C30" s="78">
        <f>+'[1]1 lentelė'!N30</f>
        <v>615.70000000000005</v>
      </c>
      <c r="D30" s="78">
        <f>+'[1]1 lentelė'!P30</f>
        <v>601</v>
      </c>
      <c r="E30" s="78">
        <f>+'[2]2022 patikslintas'!N29</f>
        <v>616.9</v>
      </c>
      <c r="F30" s="78">
        <f>+'[2]2022 patikslintas'!P29</f>
        <v>602.20000000000005</v>
      </c>
      <c r="G30" s="79">
        <f t="shared" si="0"/>
        <v>1.1999999999999318</v>
      </c>
      <c r="H30" s="79">
        <f t="shared" si="0"/>
        <v>1.2000000000000455</v>
      </c>
      <c r="I30" s="80"/>
    </row>
    <row r="31" spans="1:9" x14ac:dyDescent="0.25">
      <c r="A31" s="76">
        <v>25</v>
      </c>
      <c r="B31" s="77" t="s">
        <v>235</v>
      </c>
      <c r="C31" s="78">
        <f>+'[1]1 lentelė'!N31</f>
        <v>129.19999999999999</v>
      </c>
      <c r="D31" s="78">
        <f>+'[1]1 lentelė'!P31</f>
        <v>125.4</v>
      </c>
      <c r="E31" s="78">
        <f>+'[2]2022 patikslintas'!N30</f>
        <v>132.60000000000002</v>
      </c>
      <c r="F31" s="78">
        <f>+'[2]2022 patikslintas'!P30</f>
        <v>128.69999999999999</v>
      </c>
      <c r="G31" s="79">
        <f t="shared" si="0"/>
        <v>3.4000000000000341</v>
      </c>
      <c r="H31" s="79">
        <f t="shared" si="0"/>
        <v>3.2999999999999829</v>
      </c>
      <c r="I31" s="80"/>
    </row>
    <row r="32" spans="1:9" x14ac:dyDescent="0.25">
      <c r="A32" s="76">
        <v>26</v>
      </c>
      <c r="B32" s="77" t="s">
        <v>236</v>
      </c>
      <c r="C32" s="78">
        <f>+'[1]1 lentelė'!N32</f>
        <v>93.100000000000009</v>
      </c>
      <c r="D32" s="78">
        <f>+'[1]1 lentelė'!P32</f>
        <v>90.2</v>
      </c>
      <c r="E32" s="78">
        <f>+'[2]2022 patikslintas'!N31</f>
        <v>92.300000000000011</v>
      </c>
      <c r="F32" s="78">
        <f>+'[2]2022 patikslintas'!P31</f>
        <v>89.5</v>
      </c>
      <c r="G32" s="79">
        <f t="shared" si="0"/>
        <v>-0.79999999999999716</v>
      </c>
      <c r="H32" s="79">
        <f t="shared" si="0"/>
        <v>-0.70000000000000284</v>
      </c>
      <c r="I32" s="80"/>
    </row>
    <row r="33" spans="1:9" x14ac:dyDescent="0.25">
      <c r="A33" s="76">
        <v>27</v>
      </c>
      <c r="B33" s="77" t="s">
        <v>237</v>
      </c>
      <c r="C33" s="78">
        <f>+'[1]1 lentelė'!N33</f>
        <v>95.8</v>
      </c>
      <c r="D33" s="78">
        <f>+'[1]1 lentelė'!P33</f>
        <v>93</v>
      </c>
      <c r="E33" s="78">
        <f>+'[2]2022 patikslintas'!N32</f>
        <v>98.6</v>
      </c>
      <c r="F33" s="78">
        <f>+'[2]2022 patikslintas'!P32</f>
        <v>95.7</v>
      </c>
      <c r="G33" s="79">
        <f t="shared" si="0"/>
        <v>2.7999999999999972</v>
      </c>
      <c r="H33" s="79">
        <f t="shared" si="0"/>
        <v>2.7000000000000028</v>
      </c>
      <c r="I33" s="80"/>
    </row>
    <row r="34" spans="1:9" x14ac:dyDescent="0.25">
      <c r="A34" s="76">
        <v>28</v>
      </c>
      <c r="B34" s="77" t="s">
        <v>238</v>
      </c>
      <c r="C34" s="78">
        <f>+'[1]1 lentelė'!N34</f>
        <v>70.600000000000009</v>
      </c>
      <c r="D34" s="78">
        <f>+'[1]1 lentelė'!P34</f>
        <v>68.5</v>
      </c>
      <c r="E34" s="78">
        <f>+'[2]2022 patikslintas'!N33</f>
        <v>66.500000000000014</v>
      </c>
      <c r="F34" s="78">
        <f>+'[2]2022 patikslintas'!P33</f>
        <v>64.5</v>
      </c>
      <c r="G34" s="79">
        <f t="shared" si="0"/>
        <v>-4.0999999999999943</v>
      </c>
      <c r="H34" s="79">
        <f t="shared" si="0"/>
        <v>-4</v>
      </c>
      <c r="I34" s="80"/>
    </row>
    <row r="35" spans="1:9" x14ac:dyDescent="0.25">
      <c r="A35" s="82"/>
      <c r="B35" s="83" t="s">
        <v>239</v>
      </c>
      <c r="C35" s="84">
        <f t="shared" ref="C35:H35" si="1">SUM(C7:C34)</f>
        <v>16809.299999999996</v>
      </c>
      <c r="D35" s="84">
        <f t="shared" si="1"/>
        <v>16136.900000000003</v>
      </c>
      <c r="E35" s="84">
        <f t="shared" si="1"/>
        <v>16682.099999999995</v>
      </c>
      <c r="F35" s="84">
        <f t="shared" si="1"/>
        <v>16013.800000000003</v>
      </c>
      <c r="G35" s="84">
        <f t="shared" si="1"/>
        <v>-127.19999999999996</v>
      </c>
      <c r="H35" s="84">
        <f t="shared" si="1"/>
        <v>-123.09999999999957</v>
      </c>
      <c r="I35" s="80"/>
    </row>
    <row r="36" spans="1:9" x14ac:dyDescent="0.25">
      <c r="A36" s="76">
        <v>29</v>
      </c>
      <c r="B36" s="77" t="s">
        <v>240</v>
      </c>
      <c r="C36" s="78">
        <f>+'[1]1 lentelė'!N52</f>
        <v>25</v>
      </c>
      <c r="D36" s="78">
        <f>+'[1]1 lentelė'!P52</f>
        <v>24.6</v>
      </c>
      <c r="E36" s="78">
        <f>+'[2]2022 patikslintas'!N35</f>
        <v>25.299999999999997</v>
      </c>
      <c r="F36" s="78">
        <f>+'[2]2022 patikslintas'!P35</f>
        <v>24.9</v>
      </c>
      <c r="G36" s="79">
        <f t="shared" ref="G36:H40" si="2">+E36-C36</f>
        <v>0.29999999999999716</v>
      </c>
      <c r="H36" s="79">
        <f t="shared" si="2"/>
        <v>0.29999999999999716</v>
      </c>
      <c r="I36" s="80"/>
    </row>
    <row r="37" spans="1:9" x14ac:dyDescent="0.25">
      <c r="A37" s="76">
        <v>30</v>
      </c>
      <c r="B37" s="77" t="s">
        <v>241</v>
      </c>
      <c r="C37" s="78">
        <f>+'[1]1 lentelė'!N53</f>
        <v>36.200000000000003</v>
      </c>
      <c r="D37" s="78">
        <f>+'[1]1 lentelė'!P53</f>
        <v>35.700000000000003</v>
      </c>
      <c r="E37" s="78">
        <f>+'[2]2022 patikslintas'!N36</f>
        <v>34.799999999999997</v>
      </c>
      <c r="F37" s="78">
        <f>+'[2]2022 patikslintas'!P36</f>
        <v>34.299999999999997</v>
      </c>
      <c r="G37" s="79">
        <f t="shared" si="2"/>
        <v>-1.4000000000000057</v>
      </c>
      <c r="H37" s="79">
        <f t="shared" si="2"/>
        <v>-1.4000000000000057</v>
      </c>
      <c r="I37" s="80"/>
    </row>
    <row r="38" spans="1:9" x14ac:dyDescent="0.25">
      <c r="A38" s="76">
        <v>31</v>
      </c>
      <c r="B38" s="77" t="s">
        <v>242</v>
      </c>
      <c r="C38" s="78">
        <f>+'[1]1 lentelė'!N54</f>
        <v>52.9</v>
      </c>
      <c r="D38" s="78">
        <f>+'[1]1 lentelė'!P54</f>
        <v>52.1</v>
      </c>
      <c r="E38" s="78">
        <f>+'[2]2022 patikslintas'!N37</f>
        <v>54.099999999999994</v>
      </c>
      <c r="F38" s="78">
        <f>+'[2]2022 patikslintas'!P37</f>
        <v>53.3</v>
      </c>
      <c r="G38" s="79">
        <f t="shared" si="2"/>
        <v>1.1999999999999957</v>
      </c>
      <c r="H38" s="79">
        <f t="shared" si="2"/>
        <v>1.1999999999999957</v>
      </c>
      <c r="I38" s="80"/>
    </row>
    <row r="39" spans="1:9" x14ac:dyDescent="0.25">
      <c r="A39" s="76">
        <v>32</v>
      </c>
      <c r="B39" s="77" t="s">
        <v>243</v>
      </c>
      <c r="C39" s="78">
        <f>+'[1]1 lentelė'!N55</f>
        <v>208.2</v>
      </c>
      <c r="D39" s="78">
        <f>+'[1]1 lentelė'!P55</f>
        <v>205.2</v>
      </c>
      <c r="E39" s="78">
        <f>+'[2]2022 patikslintas'!N38</f>
        <v>207.8</v>
      </c>
      <c r="F39" s="78">
        <f>+'[2]2022 patikslintas'!P38</f>
        <v>204.8</v>
      </c>
      <c r="G39" s="79">
        <f t="shared" si="2"/>
        <v>-0.39999999999997726</v>
      </c>
      <c r="H39" s="79">
        <f t="shared" si="2"/>
        <v>-0.39999999999997726</v>
      </c>
      <c r="I39" s="80"/>
    </row>
    <row r="40" spans="1:9" ht="26.4" x14ac:dyDescent="0.25">
      <c r="A40" s="76">
        <v>33</v>
      </c>
      <c r="B40" s="81" t="s">
        <v>244</v>
      </c>
      <c r="C40" s="78">
        <f>+'[1]1 lentelė'!N56</f>
        <v>9.4</v>
      </c>
      <c r="D40" s="78">
        <f>+'[1]1 lentelė'!P56</f>
        <v>9.3000000000000007</v>
      </c>
      <c r="E40" s="78">
        <f>+'[2]2022 patikslintas'!N39</f>
        <v>7.8000000000000007</v>
      </c>
      <c r="F40" s="78">
        <f>+'[2]2022 patikslintas'!P39</f>
        <v>7.7</v>
      </c>
      <c r="G40" s="79">
        <f t="shared" si="2"/>
        <v>-1.5999999999999996</v>
      </c>
      <c r="H40" s="79">
        <f t="shared" si="2"/>
        <v>-1.6000000000000005</v>
      </c>
      <c r="I40" s="80"/>
    </row>
    <row r="41" spans="1:9" x14ac:dyDescent="0.25">
      <c r="A41" s="82"/>
      <c r="B41" s="85" t="s">
        <v>239</v>
      </c>
      <c r="C41" s="84">
        <f t="shared" ref="C41:H41" si="3">SUM(C35:C40)</f>
        <v>17141</v>
      </c>
      <c r="D41" s="84">
        <f t="shared" si="3"/>
        <v>16463.800000000003</v>
      </c>
      <c r="E41" s="84">
        <f t="shared" si="3"/>
        <v>17011.899999999991</v>
      </c>
      <c r="F41" s="84">
        <f t="shared" si="3"/>
        <v>16338.800000000001</v>
      </c>
      <c r="G41" s="84">
        <f t="shared" si="3"/>
        <v>-129.09999999999994</v>
      </c>
      <c r="H41" s="84">
        <f t="shared" si="3"/>
        <v>-124.99999999999955</v>
      </c>
      <c r="I41" s="80"/>
    </row>
  </sheetData>
  <mergeCells count="10">
    <mergeCell ref="F1:H1"/>
    <mergeCell ref="A2:H2"/>
    <mergeCell ref="A3:A5"/>
    <mergeCell ref="B3:B5"/>
    <mergeCell ref="C3:D3"/>
    <mergeCell ref="E3:F3"/>
    <mergeCell ref="G3:G5"/>
    <mergeCell ref="H3:H5"/>
    <mergeCell ref="C4:C5"/>
    <mergeCell ref="E4:E5"/>
  </mergeCells>
  <pageMargins left="0.70866141732283472" right="0" top="0.74803149606299213" bottom="0.74803149606299213"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T50"/>
  <sheetViews>
    <sheetView topLeftCell="A3" workbookViewId="0">
      <selection activeCell="Y26" sqref="Y26"/>
    </sheetView>
  </sheetViews>
  <sheetFormatPr defaultColWidth="9.109375" defaultRowHeight="13.2" x14ac:dyDescent="0.25"/>
  <cols>
    <col min="1" max="1" width="5.44140625" style="68" customWidth="1"/>
    <col min="2" max="2" width="41.6640625" style="68" customWidth="1"/>
    <col min="3" max="3" width="34.109375" style="68" hidden="1" customWidth="1"/>
    <col min="4" max="4" width="0.109375" style="68" hidden="1" customWidth="1"/>
    <col min="5" max="5" width="8.88671875" style="68" hidden="1" customWidth="1"/>
    <col min="6" max="6" width="11" style="68" hidden="1" customWidth="1"/>
    <col min="7" max="7" width="7.6640625" style="68" hidden="1" customWidth="1"/>
    <col min="8" max="8" width="7.88671875" style="68" hidden="1" customWidth="1"/>
    <col min="9" max="9" width="8.44140625" style="68" hidden="1" customWidth="1"/>
    <col min="10" max="10" width="11.5546875" style="68" hidden="1" customWidth="1"/>
    <col min="11" max="12" width="11.5546875" style="68" customWidth="1"/>
    <col min="13" max="13" width="11.44140625" style="68" customWidth="1"/>
    <col min="14" max="14" width="8.6640625" style="68" hidden="1" customWidth="1"/>
    <col min="15" max="15" width="10.33203125" style="68" hidden="1" customWidth="1"/>
    <col min="16" max="16" width="10.88671875" style="68" customWidth="1"/>
    <col min="17" max="17" width="8.33203125" style="68" customWidth="1"/>
    <col min="18" max="19" width="9.109375" style="68"/>
    <col min="20" max="16384" width="9.109375" style="87"/>
  </cols>
  <sheetData>
    <row r="1" spans="1:20" x14ac:dyDescent="0.25">
      <c r="M1" s="153" t="s">
        <v>286</v>
      </c>
      <c r="N1" s="153"/>
      <c r="O1" s="153"/>
      <c r="P1" s="153"/>
      <c r="Q1" s="153"/>
    </row>
    <row r="2" spans="1:20" x14ac:dyDescent="0.25">
      <c r="A2" s="157" t="s">
        <v>245</v>
      </c>
      <c r="B2" s="157"/>
      <c r="C2" s="157"/>
      <c r="D2" s="157"/>
      <c r="E2" s="157"/>
      <c r="F2" s="157"/>
      <c r="G2" s="157"/>
      <c r="H2" s="157"/>
      <c r="I2" s="157"/>
      <c r="J2" s="157"/>
      <c r="K2" s="157"/>
      <c r="L2" s="157"/>
      <c r="M2" s="157"/>
      <c r="N2" s="157"/>
      <c r="O2" s="157"/>
      <c r="P2" s="157"/>
    </row>
    <row r="3" spans="1:20" ht="13.8" thickBot="1" x14ac:dyDescent="0.3">
      <c r="A3" s="157"/>
      <c r="B3" s="157"/>
      <c r="C3" s="157"/>
      <c r="D3" s="157"/>
      <c r="E3" s="157"/>
      <c r="F3" s="157"/>
      <c r="G3" s="157"/>
      <c r="H3" s="157"/>
      <c r="I3" s="157"/>
      <c r="J3" s="157"/>
      <c r="K3" s="157"/>
      <c r="L3" s="157"/>
      <c r="M3" s="157"/>
      <c r="N3" s="157"/>
      <c r="O3" s="157"/>
      <c r="P3" s="157"/>
    </row>
    <row r="4" spans="1:20" ht="2.25" hidden="1" customHeight="1" x14ac:dyDescent="0.25">
      <c r="A4" s="157"/>
      <c r="B4" s="157"/>
      <c r="C4" s="157"/>
      <c r="D4" s="157"/>
      <c r="E4" s="157"/>
      <c r="F4" s="157"/>
      <c r="G4" s="157"/>
      <c r="H4" s="157"/>
      <c r="I4" s="157"/>
      <c r="J4" s="157"/>
      <c r="K4" s="157"/>
      <c r="L4" s="157"/>
      <c r="M4" s="157"/>
      <c r="N4" s="157"/>
      <c r="O4" s="157"/>
      <c r="P4" s="157"/>
    </row>
    <row r="5" spans="1:20" ht="13.8" hidden="1" thickBot="1" x14ac:dyDescent="0.3">
      <c r="A5" s="158"/>
      <c r="B5" s="157"/>
      <c r="C5" s="157"/>
      <c r="D5" s="157"/>
      <c r="E5" s="157"/>
      <c r="F5" s="157"/>
      <c r="G5" s="157"/>
      <c r="H5" s="157"/>
      <c r="I5" s="157"/>
      <c r="J5" s="157"/>
      <c r="K5" s="157"/>
      <c r="L5" s="157"/>
      <c r="M5" s="157"/>
      <c r="N5" s="86"/>
      <c r="O5" s="86"/>
    </row>
    <row r="6" spans="1:20" ht="13.5" customHeight="1" thickBot="1" x14ac:dyDescent="0.3">
      <c r="A6" s="159" t="s">
        <v>0</v>
      </c>
      <c r="B6" s="159" t="s">
        <v>246</v>
      </c>
      <c r="C6" s="88" t="s">
        <v>247</v>
      </c>
      <c r="D6" s="89"/>
      <c r="E6" s="162" t="s">
        <v>248</v>
      </c>
      <c r="F6" s="163"/>
      <c r="G6" s="90" t="s">
        <v>249</v>
      </c>
      <c r="H6" s="90" t="s">
        <v>250</v>
      </c>
      <c r="I6" s="162" t="s">
        <v>248</v>
      </c>
      <c r="J6" s="164"/>
      <c r="K6" s="165" t="s">
        <v>251</v>
      </c>
      <c r="L6" s="165"/>
      <c r="M6" s="165"/>
      <c r="N6" s="165"/>
      <c r="O6" s="165"/>
      <c r="P6" s="165"/>
      <c r="Q6" s="154" t="s">
        <v>252</v>
      </c>
      <c r="T6" s="91"/>
    </row>
    <row r="7" spans="1:20" x14ac:dyDescent="0.25">
      <c r="A7" s="160"/>
      <c r="B7" s="160"/>
      <c r="C7" s="92" t="s">
        <v>253</v>
      </c>
      <c r="E7" s="90" t="s">
        <v>254</v>
      </c>
      <c r="F7" s="90" t="s">
        <v>255</v>
      </c>
      <c r="G7" s="93"/>
      <c r="H7" s="93"/>
      <c r="I7" s="90" t="s">
        <v>254</v>
      </c>
      <c r="J7" s="94" t="s">
        <v>255</v>
      </c>
      <c r="K7" s="165"/>
      <c r="L7" s="165"/>
      <c r="M7" s="165"/>
      <c r="N7" s="165"/>
      <c r="O7" s="165"/>
      <c r="P7" s="165"/>
      <c r="Q7" s="155"/>
    </row>
    <row r="8" spans="1:20" x14ac:dyDescent="0.25">
      <c r="A8" s="160"/>
      <c r="B8" s="160"/>
      <c r="C8" s="92" t="s">
        <v>256</v>
      </c>
      <c r="E8" s="95" t="s">
        <v>257</v>
      </c>
      <c r="F8" s="96" t="s">
        <v>258</v>
      </c>
      <c r="G8" s="93"/>
      <c r="H8" s="93"/>
      <c r="I8" s="95" t="s">
        <v>257</v>
      </c>
      <c r="J8" s="97" t="s">
        <v>258</v>
      </c>
      <c r="K8" s="165"/>
      <c r="L8" s="165"/>
      <c r="M8" s="165"/>
      <c r="N8" s="165"/>
      <c r="O8" s="165"/>
      <c r="P8" s="165"/>
      <c r="Q8" s="155"/>
    </row>
    <row r="9" spans="1:20" ht="5.25" customHeight="1" x14ac:dyDescent="0.25">
      <c r="A9" s="160"/>
      <c r="B9" s="160"/>
      <c r="C9" s="98"/>
      <c r="E9" s="98"/>
      <c r="F9" s="99"/>
      <c r="I9" s="98"/>
      <c r="J9" s="99"/>
      <c r="K9" s="165"/>
      <c r="L9" s="165"/>
      <c r="M9" s="165"/>
      <c r="N9" s="165"/>
      <c r="O9" s="165"/>
      <c r="P9" s="165"/>
      <c r="Q9" s="155"/>
    </row>
    <row r="10" spans="1:20" x14ac:dyDescent="0.25">
      <c r="A10" s="161"/>
      <c r="B10" s="161"/>
      <c r="C10" s="98"/>
      <c r="E10" s="98"/>
      <c r="F10" s="99"/>
      <c r="I10" s="98"/>
      <c r="J10" s="99"/>
      <c r="K10" s="100" t="d">
        <v>2021-09-01</v>
      </c>
      <c r="L10" s="101" t="d">
        <v>2022-01-01</v>
      </c>
      <c r="M10" s="71" t="s">
        <v>259</v>
      </c>
      <c r="N10" s="98"/>
      <c r="O10" s="99"/>
      <c r="P10" s="71" t="s">
        <v>260</v>
      </c>
      <c r="Q10" s="156"/>
    </row>
    <row r="11" spans="1:20" x14ac:dyDescent="0.25">
      <c r="A11" s="102">
        <v>1</v>
      </c>
      <c r="B11" s="102">
        <v>2</v>
      </c>
      <c r="C11" s="102">
        <v>2</v>
      </c>
      <c r="D11" s="85"/>
      <c r="E11" s="102">
        <v>3</v>
      </c>
      <c r="F11" s="102">
        <v>4</v>
      </c>
      <c r="G11" s="102">
        <v>5</v>
      </c>
      <c r="H11" s="102">
        <v>6</v>
      </c>
      <c r="I11" s="102">
        <v>7</v>
      </c>
      <c r="J11" s="102">
        <v>8</v>
      </c>
      <c r="K11" s="102">
        <v>3</v>
      </c>
      <c r="L11" s="102">
        <v>4</v>
      </c>
      <c r="M11" s="102">
        <v>5</v>
      </c>
      <c r="N11" s="102">
        <v>4</v>
      </c>
      <c r="O11" s="103">
        <v>5</v>
      </c>
      <c r="P11" s="104">
        <v>6</v>
      </c>
      <c r="Q11" s="105">
        <v>7</v>
      </c>
    </row>
    <row r="12" spans="1:20" x14ac:dyDescent="0.25">
      <c r="A12" s="104">
        <v>1</v>
      </c>
      <c r="B12" s="106" t="s">
        <v>261</v>
      </c>
      <c r="C12" s="104"/>
      <c r="D12" s="98"/>
      <c r="E12" s="104"/>
      <c r="F12" s="104"/>
      <c r="G12" s="76"/>
      <c r="H12" s="76"/>
      <c r="I12" s="76"/>
      <c r="J12" s="76"/>
      <c r="K12" s="76"/>
      <c r="L12" s="76"/>
      <c r="M12" s="107"/>
      <c r="N12" s="107"/>
      <c r="O12" s="108"/>
      <c r="P12" s="107"/>
      <c r="Q12" s="76"/>
    </row>
    <row r="13" spans="1:20" x14ac:dyDescent="0.25">
      <c r="A13" s="104">
        <v>2</v>
      </c>
      <c r="B13" s="106" t="s">
        <v>262</v>
      </c>
      <c r="C13" s="104"/>
      <c r="D13" s="98"/>
      <c r="E13" s="104"/>
      <c r="F13" s="104"/>
      <c r="G13" s="76"/>
      <c r="H13" s="76"/>
      <c r="I13" s="76"/>
      <c r="J13" s="76"/>
      <c r="K13" s="76"/>
      <c r="L13" s="76"/>
      <c r="M13" s="107"/>
      <c r="N13" s="109"/>
      <c r="O13" s="110"/>
      <c r="P13" s="107"/>
      <c r="Q13" s="76"/>
    </row>
    <row r="14" spans="1:20" x14ac:dyDescent="0.25">
      <c r="A14" s="104">
        <v>3</v>
      </c>
      <c r="B14" s="106" t="s">
        <v>263</v>
      </c>
      <c r="C14" s="104"/>
      <c r="D14" s="98"/>
      <c r="E14" s="104"/>
      <c r="F14" s="104"/>
      <c r="G14" s="76"/>
      <c r="H14" s="76"/>
      <c r="I14" s="76"/>
      <c r="J14" s="76"/>
      <c r="K14" s="76"/>
      <c r="L14" s="76"/>
      <c r="M14" s="111"/>
      <c r="N14" s="107"/>
      <c r="O14" s="108"/>
      <c r="P14" s="107"/>
      <c r="Q14" s="76"/>
    </row>
    <row r="15" spans="1:20" x14ac:dyDescent="0.25">
      <c r="A15" s="104">
        <v>4</v>
      </c>
      <c r="B15" s="106" t="s">
        <v>264</v>
      </c>
      <c r="C15" s="104"/>
      <c r="D15" s="98"/>
      <c r="E15" s="104"/>
      <c r="F15" s="104"/>
      <c r="G15" s="76"/>
      <c r="H15" s="76"/>
      <c r="I15" s="76"/>
      <c r="J15" s="76"/>
      <c r="K15" s="76"/>
      <c r="L15" s="76"/>
      <c r="M15" s="107"/>
      <c r="N15" s="107"/>
      <c r="O15" s="108"/>
      <c r="P15" s="107"/>
      <c r="Q15" s="76"/>
    </row>
    <row r="16" spans="1:20" x14ac:dyDescent="0.25">
      <c r="A16" s="104">
        <v>5</v>
      </c>
      <c r="B16" s="106" t="s">
        <v>265</v>
      </c>
      <c r="C16" s="104"/>
      <c r="D16" s="98"/>
      <c r="E16" s="104"/>
      <c r="F16" s="104"/>
      <c r="G16" s="76"/>
      <c r="H16" s="76"/>
      <c r="I16" s="76"/>
      <c r="J16" s="76"/>
      <c r="K16" s="76"/>
      <c r="L16" s="76"/>
      <c r="M16" s="111"/>
      <c r="N16" s="109"/>
      <c r="O16" s="110"/>
      <c r="P16" s="107"/>
      <c r="Q16" s="76"/>
    </row>
    <row r="17" spans="1:17" x14ac:dyDescent="0.25">
      <c r="A17" s="104">
        <v>6</v>
      </c>
      <c r="B17" s="106" t="s">
        <v>266</v>
      </c>
      <c r="C17" s="104"/>
      <c r="D17" s="98"/>
      <c r="E17" s="104"/>
      <c r="F17" s="104"/>
      <c r="G17" s="76"/>
      <c r="H17" s="76"/>
      <c r="I17" s="76"/>
      <c r="J17" s="76"/>
      <c r="K17" s="76"/>
      <c r="L17" s="76"/>
      <c r="M17" s="107"/>
      <c r="N17" s="109"/>
      <c r="O17" s="110"/>
      <c r="P17" s="107"/>
      <c r="Q17" s="76"/>
    </row>
    <row r="18" spans="1:17" x14ac:dyDescent="0.25">
      <c r="A18" s="104">
        <v>7</v>
      </c>
      <c r="B18" s="106" t="s">
        <v>267</v>
      </c>
      <c r="C18" s="104"/>
      <c r="D18" s="98"/>
      <c r="E18" s="104"/>
      <c r="F18" s="104"/>
      <c r="G18" s="76"/>
      <c r="H18" s="76"/>
      <c r="I18" s="76"/>
      <c r="J18" s="76"/>
      <c r="K18" s="76"/>
      <c r="L18" s="76"/>
      <c r="M18" s="111"/>
      <c r="N18" s="109"/>
      <c r="O18" s="110"/>
      <c r="P18" s="107"/>
      <c r="Q18" s="76"/>
    </row>
    <row r="19" spans="1:17" x14ac:dyDescent="0.25">
      <c r="A19" s="104">
        <v>8</v>
      </c>
      <c r="B19" s="112" t="s">
        <v>268</v>
      </c>
      <c r="C19" s="104"/>
      <c r="D19" s="98"/>
      <c r="E19" s="104"/>
      <c r="F19" s="104"/>
      <c r="G19" s="76"/>
      <c r="H19" s="76"/>
      <c r="I19" s="76"/>
      <c r="J19" s="76"/>
      <c r="K19" s="107">
        <v>4.99</v>
      </c>
      <c r="L19" s="107">
        <v>4.99</v>
      </c>
      <c r="M19" s="107">
        <v>4.99</v>
      </c>
      <c r="N19" s="107"/>
      <c r="O19" s="108"/>
      <c r="P19" s="107">
        <v>4.99</v>
      </c>
      <c r="Q19" s="107">
        <f t="shared" ref="Q19:Q35" si="0">+P19-M19</f>
        <v>0</v>
      </c>
    </row>
    <row r="20" spans="1:17" x14ac:dyDescent="0.25">
      <c r="A20" s="104">
        <v>9</v>
      </c>
      <c r="B20" s="106" t="s">
        <v>269</v>
      </c>
      <c r="C20" s="104"/>
      <c r="D20" s="98"/>
      <c r="E20" s="104"/>
      <c r="F20" s="104"/>
      <c r="G20" s="76"/>
      <c r="H20" s="76"/>
      <c r="I20" s="76"/>
      <c r="J20" s="76"/>
      <c r="K20" s="107">
        <v>47.07</v>
      </c>
      <c r="L20" s="107">
        <v>47.07</v>
      </c>
      <c r="M20" s="107">
        <v>47.07</v>
      </c>
      <c r="N20" s="107"/>
      <c r="O20" s="108"/>
      <c r="P20" s="107">
        <v>45.36</v>
      </c>
      <c r="Q20" s="107">
        <f t="shared" si="0"/>
        <v>-1.7100000000000009</v>
      </c>
    </row>
    <row r="21" spans="1:17" x14ac:dyDescent="0.25">
      <c r="A21" s="104">
        <v>10</v>
      </c>
      <c r="B21" s="106" t="s">
        <v>220</v>
      </c>
      <c r="C21" s="104"/>
      <c r="D21" s="98"/>
      <c r="E21" s="104"/>
      <c r="F21" s="104"/>
      <c r="G21" s="76"/>
      <c r="H21" s="76"/>
      <c r="I21" s="76"/>
      <c r="J21" s="76"/>
      <c r="K21" s="107">
        <v>45.33</v>
      </c>
      <c r="L21" s="107">
        <v>45.33</v>
      </c>
      <c r="M21" s="107">
        <v>45.33</v>
      </c>
      <c r="N21" s="107"/>
      <c r="O21" s="108"/>
      <c r="P21" s="107">
        <v>46.07</v>
      </c>
      <c r="Q21" s="107">
        <f t="shared" si="0"/>
        <v>0.74000000000000199</v>
      </c>
    </row>
    <row r="22" spans="1:17" x14ac:dyDescent="0.25">
      <c r="A22" s="104">
        <v>11</v>
      </c>
      <c r="B22" s="106" t="s">
        <v>270</v>
      </c>
      <c r="C22" s="104"/>
      <c r="D22" s="98"/>
      <c r="E22" s="104"/>
      <c r="F22" s="104"/>
      <c r="G22" s="76"/>
      <c r="H22" s="76"/>
      <c r="I22" s="76"/>
      <c r="J22" s="76"/>
      <c r="K22" s="107">
        <v>28.15</v>
      </c>
      <c r="L22" s="107">
        <v>28.15</v>
      </c>
      <c r="M22" s="107">
        <v>28.15</v>
      </c>
      <c r="N22" s="107"/>
      <c r="O22" s="108"/>
      <c r="P22" s="107">
        <v>27.68</v>
      </c>
      <c r="Q22" s="107">
        <f t="shared" si="0"/>
        <v>-0.46999999999999886</v>
      </c>
    </row>
    <row r="23" spans="1:17" x14ac:dyDescent="0.25">
      <c r="A23" s="104">
        <v>12</v>
      </c>
      <c r="B23" s="112" t="s">
        <v>271</v>
      </c>
      <c r="C23" s="104"/>
      <c r="D23" s="98"/>
      <c r="E23" s="104"/>
      <c r="F23" s="104"/>
      <c r="G23" s="76"/>
      <c r="H23" s="76"/>
      <c r="I23" s="76"/>
      <c r="J23" s="76"/>
      <c r="K23" s="107">
        <v>23.73</v>
      </c>
      <c r="L23" s="107">
        <v>23.73</v>
      </c>
      <c r="M23" s="107">
        <v>23.73</v>
      </c>
      <c r="N23" s="107"/>
      <c r="O23" s="108"/>
      <c r="P23" s="107">
        <v>24.91</v>
      </c>
      <c r="Q23" s="107">
        <f t="shared" si="0"/>
        <v>1.1799999999999997</v>
      </c>
    </row>
    <row r="24" spans="1:17" x14ac:dyDescent="0.25">
      <c r="A24" s="104">
        <v>13</v>
      </c>
      <c r="B24" s="112" t="s">
        <v>223</v>
      </c>
      <c r="C24" s="104"/>
      <c r="D24" s="98"/>
      <c r="E24" s="104"/>
      <c r="F24" s="104"/>
      <c r="G24" s="76"/>
      <c r="H24" s="76"/>
      <c r="I24" s="76"/>
      <c r="J24" s="76"/>
      <c r="K24" s="107">
        <v>27</v>
      </c>
      <c r="L24" s="107">
        <v>27</v>
      </c>
      <c r="M24" s="107">
        <v>27</v>
      </c>
      <c r="N24" s="107"/>
      <c r="O24" s="108"/>
      <c r="P24" s="107">
        <v>25.36</v>
      </c>
      <c r="Q24" s="107">
        <f t="shared" si="0"/>
        <v>-1.6400000000000006</v>
      </c>
    </row>
    <row r="25" spans="1:17" x14ac:dyDescent="0.25">
      <c r="A25" s="104">
        <v>14</v>
      </c>
      <c r="B25" s="106" t="s">
        <v>272</v>
      </c>
      <c r="C25" s="104"/>
      <c r="D25" s="98"/>
      <c r="E25" s="104"/>
      <c r="F25" s="104"/>
      <c r="G25" s="76"/>
      <c r="H25" s="76"/>
      <c r="I25" s="76"/>
      <c r="J25" s="76"/>
      <c r="K25" s="107">
        <v>23.01</v>
      </c>
      <c r="L25" s="107">
        <v>23.01</v>
      </c>
      <c r="M25" s="107">
        <v>25.01</v>
      </c>
      <c r="N25" s="107"/>
      <c r="O25" s="108"/>
      <c r="P25" s="107">
        <v>27.61</v>
      </c>
      <c r="Q25" s="107">
        <f t="shared" si="0"/>
        <v>2.5999999999999979</v>
      </c>
    </row>
    <row r="26" spans="1:17" ht="26.4" x14ac:dyDescent="0.25">
      <c r="A26" s="104">
        <v>15</v>
      </c>
      <c r="B26" s="113" t="s">
        <v>273</v>
      </c>
      <c r="C26" s="104"/>
      <c r="D26" s="98"/>
      <c r="E26" s="104"/>
      <c r="F26" s="104"/>
      <c r="G26" s="76"/>
      <c r="H26" s="76"/>
      <c r="I26" s="76"/>
      <c r="J26" s="76"/>
      <c r="K26" s="107">
        <v>58.87</v>
      </c>
      <c r="L26" s="107">
        <v>59.39</v>
      </c>
      <c r="M26" s="107">
        <v>59.39</v>
      </c>
      <c r="N26" s="107"/>
      <c r="O26" s="108"/>
      <c r="P26" s="107">
        <v>57.08</v>
      </c>
      <c r="Q26" s="107">
        <f t="shared" si="0"/>
        <v>-2.3100000000000023</v>
      </c>
    </row>
    <row r="27" spans="1:17" x14ac:dyDescent="0.25">
      <c r="A27" s="104">
        <v>16</v>
      </c>
      <c r="B27" s="114" t="s">
        <v>274</v>
      </c>
      <c r="C27" s="104"/>
      <c r="D27" s="98"/>
      <c r="E27" s="104"/>
      <c r="F27" s="104"/>
      <c r="G27" s="76"/>
      <c r="H27" s="76"/>
      <c r="I27" s="76"/>
      <c r="J27" s="76"/>
      <c r="K27" s="107">
        <v>61.89</v>
      </c>
      <c r="L27" s="107">
        <v>61.89</v>
      </c>
      <c r="M27" s="107">
        <v>61.89</v>
      </c>
      <c r="N27" s="107"/>
      <c r="O27" s="108"/>
      <c r="P27" s="107">
        <v>60.7</v>
      </c>
      <c r="Q27" s="107">
        <f t="shared" si="0"/>
        <v>-1.1899999999999977</v>
      </c>
    </row>
    <row r="28" spans="1:17" x14ac:dyDescent="0.25">
      <c r="A28" s="104">
        <v>17</v>
      </c>
      <c r="B28" s="113" t="s">
        <v>227</v>
      </c>
      <c r="C28" s="104"/>
      <c r="D28" s="98"/>
      <c r="E28" s="104"/>
      <c r="F28" s="104"/>
      <c r="G28" s="76"/>
      <c r="H28" s="76"/>
      <c r="I28" s="76"/>
      <c r="J28" s="76"/>
      <c r="K28" s="107">
        <v>38.770000000000003</v>
      </c>
      <c r="L28" s="107">
        <v>38.770000000000003</v>
      </c>
      <c r="M28" s="107">
        <v>38.770000000000003</v>
      </c>
      <c r="N28" s="107"/>
      <c r="O28" s="108"/>
      <c r="P28" s="107">
        <v>39.03</v>
      </c>
      <c r="Q28" s="107">
        <f t="shared" si="0"/>
        <v>0.25999999999999801</v>
      </c>
    </row>
    <row r="29" spans="1:17" x14ac:dyDescent="0.25">
      <c r="A29" s="104">
        <v>18</v>
      </c>
      <c r="B29" s="112" t="s">
        <v>228</v>
      </c>
      <c r="C29" s="104"/>
      <c r="D29" s="98"/>
      <c r="E29" s="104"/>
      <c r="F29" s="104"/>
      <c r="G29" s="76"/>
      <c r="H29" s="76"/>
      <c r="I29" s="76"/>
      <c r="J29" s="76"/>
      <c r="K29" s="107">
        <v>15.55</v>
      </c>
      <c r="L29" s="107">
        <v>15.55</v>
      </c>
      <c r="M29" s="107">
        <v>15.55</v>
      </c>
      <c r="N29" s="107"/>
      <c r="O29" s="108"/>
      <c r="P29" s="107">
        <v>15.67</v>
      </c>
      <c r="Q29" s="107">
        <f t="shared" si="0"/>
        <v>0.11999999999999922</v>
      </c>
    </row>
    <row r="30" spans="1:17" x14ac:dyDescent="0.25">
      <c r="A30" s="104">
        <v>19</v>
      </c>
      <c r="B30" s="112" t="s">
        <v>275</v>
      </c>
      <c r="C30" s="104"/>
      <c r="D30" s="98"/>
      <c r="E30" s="104"/>
      <c r="F30" s="104"/>
      <c r="G30" s="76"/>
      <c r="H30" s="76"/>
      <c r="I30" s="76"/>
      <c r="J30" s="76"/>
      <c r="K30" s="107">
        <v>20.53</v>
      </c>
      <c r="L30" s="107">
        <v>20.53</v>
      </c>
      <c r="M30" s="107">
        <v>20.53</v>
      </c>
      <c r="N30" s="107"/>
      <c r="O30" s="108"/>
      <c r="P30" s="107">
        <v>20.05</v>
      </c>
      <c r="Q30" s="107">
        <f t="shared" si="0"/>
        <v>-0.48000000000000043</v>
      </c>
    </row>
    <row r="31" spans="1:17" x14ac:dyDescent="0.25">
      <c r="A31" s="104">
        <v>20</v>
      </c>
      <c r="B31" s="112" t="s">
        <v>276</v>
      </c>
      <c r="C31" s="104"/>
      <c r="D31" s="98"/>
      <c r="E31" s="104"/>
      <c r="F31" s="104"/>
      <c r="G31" s="76"/>
      <c r="H31" s="76"/>
      <c r="I31" s="76"/>
      <c r="J31" s="76"/>
      <c r="K31" s="107">
        <v>13.05</v>
      </c>
      <c r="L31" s="107">
        <v>13.05</v>
      </c>
      <c r="M31" s="107">
        <v>13.05</v>
      </c>
      <c r="N31" s="107"/>
      <c r="O31" s="108"/>
      <c r="P31" s="107">
        <v>11.64</v>
      </c>
      <c r="Q31" s="107">
        <f t="shared" si="0"/>
        <v>-1.4100000000000001</v>
      </c>
    </row>
    <row r="32" spans="1:17" ht="26.4" x14ac:dyDescent="0.25">
      <c r="A32" s="104">
        <v>21</v>
      </c>
      <c r="B32" s="112" t="s">
        <v>231</v>
      </c>
      <c r="C32" s="104"/>
      <c r="D32" s="98"/>
      <c r="E32" s="104"/>
      <c r="F32" s="104"/>
      <c r="G32" s="76"/>
      <c r="H32" s="76"/>
      <c r="I32" s="76"/>
      <c r="J32" s="76"/>
      <c r="K32" s="107">
        <v>13.82</v>
      </c>
      <c r="L32" s="107">
        <v>13.82</v>
      </c>
      <c r="M32" s="107">
        <v>13.82</v>
      </c>
      <c r="N32" s="107"/>
      <c r="O32" s="108"/>
      <c r="P32" s="107">
        <v>12.78</v>
      </c>
      <c r="Q32" s="107">
        <f t="shared" si="0"/>
        <v>-1.0400000000000009</v>
      </c>
    </row>
    <row r="33" spans="1:17" x14ac:dyDescent="0.25">
      <c r="A33" s="104">
        <v>22</v>
      </c>
      <c r="B33" s="112" t="s">
        <v>277</v>
      </c>
      <c r="C33" s="104"/>
      <c r="D33" s="98"/>
      <c r="E33" s="104"/>
      <c r="F33" s="104"/>
      <c r="G33" s="76"/>
      <c r="H33" s="76"/>
      <c r="I33" s="76"/>
      <c r="J33" s="76"/>
      <c r="K33" s="107">
        <v>11.99</v>
      </c>
      <c r="L33" s="107">
        <v>11.99</v>
      </c>
      <c r="M33" s="107">
        <v>0</v>
      </c>
      <c r="N33" s="107"/>
      <c r="O33" s="108"/>
      <c r="P33" s="107">
        <v>0</v>
      </c>
      <c r="Q33" s="107">
        <f t="shared" si="0"/>
        <v>0</v>
      </c>
    </row>
    <row r="34" spans="1:17" x14ac:dyDescent="0.25">
      <c r="A34" s="104">
        <v>23</v>
      </c>
      <c r="B34" s="112" t="s">
        <v>278</v>
      </c>
      <c r="C34" s="104"/>
      <c r="D34" s="98"/>
      <c r="E34" s="104"/>
      <c r="F34" s="104"/>
      <c r="G34" s="76"/>
      <c r="H34" s="76"/>
      <c r="I34" s="76"/>
      <c r="J34" s="76"/>
      <c r="K34" s="107">
        <v>10.4</v>
      </c>
      <c r="L34" s="107">
        <v>10.4</v>
      </c>
      <c r="M34" s="107">
        <v>10.4</v>
      </c>
      <c r="N34" s="107"/>
      <c r="O34" s="108"/>
      <c r="P34" s="107">
        <v>8.2200000000000006</v>
      </c>
      <c r="Q34" s="107">
        <f t="shared" si="0"/>
        <v>-2.1799999999999997</v>
      </c>
    </row>
    <row r="35" spans="1:17" x14ac:dyDescent="0.25">
      <c r="A35" s="104">
        <v>24</v>
      </c>
      <c r="B35" s="115" t="s">
        <v>279</v>
      </c>
      <c r="C35" s="104"/>
      <c r="D35" s="98"/>
      <c r="E35" s="104"/>
      <c r="F35" s="104"/>
      <c r="G35" s="76"/>
      <c r="H35" s="76"/>
      <c r="I35" s="76"/>
      <c r="J35" s="76"/>
      <c r="K35" s="107">
        <v>21.53</v>
      </c>
      <c r="L35" s="107">
        <v>21.53</v>
      </c>
      <c r="M35" s="107">
        <v>21.53</v>
      </c>
      <c r="N35" s="107"/>
      <c r="O35" s="108"/>
      <c r="P35" s="107">
        <v>21.85</v>
      </c>
      <c r="Q35" s="107">
        <f t="shared" si="0"/>
        <v>0.32000000000000028</v>
      </c>
    </row>
    <row r="36" spans="1:17" x14ac:dyDescent="0.25">
      <c r="A36" s="104">
        <v>25</v>
      </c>
      <c r="B36" s="106" t="s">
        <v>240</v>
      </c>
      <c r="C36" s="104"/>
      <c r="D36" s="98"/>
      <c r="E36" s="104"/>
      <c r="F36" s="104"/>
      <c r="G36" s="76"/>
      <c r="H36" s="76"/>
      <c r="I36" s="76"/>
      <c r="J36" s="76"/>
      <c r="K36" s="76"/>
      <c r="L36" s="76"/>
      <c r="M36" s="107"/>
      <c r="N36" s="107"/>
      <c r="O36" s="108"/>
      <c r="P36" s="107"/>
      <c r="Q36" s="107"/>
    </row>
    <row r="37" spans="1:17" x14ac:dyDescent="0.25">
      <c r="A37" s="104">
        <v>26</v>
      </c>
      <c r="B37" s="106" t="s">
        <v>280</v>
      </c>
      <c r="C37" s="104"/>
      <c r="D37" s="98"/>
      <c r="E37" s="104"/>
      <c r="F37" s="104"/>
      <c r="G37" s="76"/>
      <c r="H37" s="76"/>
      <c r="I37" s="76"/>
      <c r="J37" s="76"/>
      <c r="K37" s="76"/>
      <c r="L37" s="76"/>
      <c r="M37" s="107"/>
      <c r="N37" s="107"/>
      <c r="O37" s="108"/>
      <c r="P37" s="107"/>
      <c r="Q37" s="107"/>
    </row>
    <row r="38" spans="1:17" x14ac:dyDescent="0.25">
      <c r="A38" s="104">
        <v>27</v>
      </c>
      <c r="B38" s="106" t="s">
        <v>281</v>
      </c>
      <c r="C38" s="104"/>
      <c r="D38" s="98"/>
      <c r="E38" s="104"/>
      <c r="F38" s="104"/>
      <c r="G38" s="76"/>
      <c r="H38" s="76"/>
      <c r="I38" s="76"/>
      <c r="J38" s="76"/>
      <c r="K38" s="76"/>
      <c r="L38" s="76"/>
      <c r="M38" s="107"/>
      <c r="N38" s="107"/>
      <c r="O38" s="108"/>
      <c r="P38" s="107"/>
      <c r="Q38" s="107"/>
    </row>
    <row r="39" spans="1:17" x14ac:dyDescent="0.25">
      <c r="A39" s="104">
        <v>28</v>
      </c>
      <c r="B39" s="106" t="s">
        <v>242</v>
      </c>
      <c r="C39" s="104"/>
      <c r="D39" s="98"/>
      <c r="E39" s="104"/>
      <c r="F39" s="104"/>
      <c r="G39" s="76"/>
      <c r="H39" s="76"/>
      <c r="I39" s="76"/>
      <c r="J39" s="76"/>
      <c r="K39" s="76"/>
      <c r="L39" s="76"/>
      <c r="M39" s="107"/>
      <c r="N39" s="107"/>
      <c r="O39" s="108"/>
      <c r="P39" s="107"/>
      <c r="Q39" s="107"/>
    </row>
    <row r="40" spans="1:17" x14ac:dyDescent="0.25">
      <c r="A40" s="104">
        <v>29</v>
      </c>
      <c r="B40" s="106" t="s">
        <v>243</v>
      </c>
      <c r="C40" s="104"/>
      <c r="D40" s="98"/>
      <c r="E40" s="104"/>
      <c r="F40" s="104"/>
      <c r="G40" s="76"/>
      <c r="H40" s="76"/>
      <c r="I40" s="76"/>
      <c r="J40" s="76"/>
      <c r="K40" s="76"/>
      <c r="L40" s="76"/>
      <c r="M40" s="107"/>
      <c r="N40" s="107"/>
      <c r="O40" s="108"/>
      <c r="P40" s="107"/>
      <c r="Q40" s="107"/>
    </row>
    <row r="41" spans="1:17" x14ac:dyDescent="0.25">
      <c r="A41" s="104">
        <v>30</v>
      </c>
      <c r="B41" s="106" t="s">
        <v>235</v>
      </c>
      <c r="C41" s="98"/>
      <c r="D41" s="98"/>
      <c r="E41" s="98"/>
      <c r="F41" s="98"/>
      <c r="K41" s="76"/>
      <c r="L41" s="76"/>
      <c r="M41" s="107"/>
      <c r="N41" s="107"/>
      <c r="O41" s="108"/>
      <c r="P41" s="107"/>
      <c r="Q41" s="107"/>
    </row>
    <row r="42" spans="1:17" x14ac:dyDescent="0.25">
      <c r="A42" s="104">
        <v>31</v>
      </c>
      <c r="B42" s="106" t="s">
        <v>236</v>
      </c>
      <c r="C42" s="98"/>
      <c r="D42" s="98"/>
      <c r="E42" s="98"/>
      <c r="F42" s="98"/>
      <c r="K42" s="76"/>
      <c r="L42" s="76"/>
      <c r="M42" s="107"/>
      <c r="N42" s="107"/>
      <c r="O42" s="108"/>
      <c r="P42" s="107"/>
      <c r="Q42" s="107"/>
    </row>
    <row r="43" spans="1:17" x14ac:dyDescent="0.25">
      <c r="A43" s="116"/>
      <c r="B43" s="117" t="s">
        <v>282</v>
      </c>
      <c r="K43" s="118">
        <f>SUM(K12:K42)</f>
        <v>465.67999999999995</v>
      </c>
      <c r="L43" s="118">
        <f>SUM(L12:L42)</f>
        <v>466.19999999999993</v>
      </c>
      <c r="M43" s="119">
        <f>SUM(M12:M40)</f>
        <v>456.20999999999992</v>
      </c>
      <c r="N43" s="119">
        <f>SUM(N12:N40)</f>
        <v>0</v>
      </c>
      <c r="O43" s="119">
        <f>SUM(O12:O40)</f>
        <v>0</v>
      </c>
      <c r="P43" s="119">
        <f>SUM(P12:P40)</f>
        <v>449</v>
      </c>
      <c r="Q43" s="120">
        <f>+P43-M43</f>
        <v>-7.2099999999999227</v>
      </c>
    </row>
    <row r="44" spans="1:17" x14ac:dyDescent="0.25">
      <c r="A44" s="76"/>
      <c r="B44" s="121" t="s">
        <v>283</v>
      </c>
      <c r="C44" s="85"/>
      <c r="D44" s="85"/>
      <c r="E44" s="85"/>
      <c r="F44" s="85"/>
      <c r="G44" s="85"/>
      <c r="H44" s="85"/>
      <c r="I44" s="85"/>
      <c r="J44" s="85"/>
      <c r="K44" s="122"/>
      <c r="L44" s="85">
        <f>+L43-K43</f>
        <v>0.51999999999998181</v>
      </c>
      <c r="M44" s="122">
        <f>+M43-L43</f>
        <v>-9.9900000000000091</v>
      </c>
      <c r="N44" s="122">
        <f>SUM(N19:N43)</f>
        <v>0</v>
      </c>
      <c r="O44" s="122">
        <f>SUM(O19:O43)</f>
        <v>0</v>
      </c>
      <c r="P44" s="122">
        <f>+P43-M43</f>
        <v>-7.2099999999999227</v>
      </c>
      <c r="Q44" s="122"/>
    </row>
    <row r="45" spans="1:17" x14ac:dyDescent="0.25">
      <c r="L45" s="68" t="s">
        <v>284</v>
      </c>
    </row>
    <row r="46" spans="1:17" x14ac:dyDescent="0.25">
      <c r="L46" s="125">
        <f>+L44+M44+P44</f>
        <v>-16.67999999999995</v>
      </c>
      <c r="M46" s="123"/>
      <c r="P46" s="123"/>
    </row>
    <row r="47" spans="1:17" x14ac:dyDescent="0.25">
      <c r="B47" s="124"/>
      <c r="M47" s="125"/>
      <c r="P47" s="125"/>
    </row>
    <row r="48" spans="1:17" x14ac:dyDescent="0.25">
      <c r="B48" s="124"/>
      <c r="M48" s="125"/>
      <c r="P48" s="124"/>
    </row>
    <row r="49" spans="2:13" x14ac:dyDescent="0.25">
      <c r="B49" s="124"/>
      <c r="M49" s="125"/>
    </row>
    <row r="50" spans="2:13" x14ac:dyDescent="0.25">
      <c r="B50" s="124"/>
    </row>
  </sheetData>
  <mergeCells count="11">
    <mergeCell ref="K6:P9"/>
    <mergeCell ref="M1:Q1"/>
    <mergeCell ref="Q6:Q10"/>
    <mergeCell ref="A2:P2"/>
    <mergeCell ref="A3:P3"/>
    <mergeCell ref="A4:P4"/>
    <mergeCell ref="A5:M5"/>
    <mergeCell ref="A6:A10"/>
    <mergeCell ref="B6:B10"/>
    <mergeCell ref="E6:F6"/>
    <mergeCell ref="I6:J6"/>
  </mergeCells>
  <pageMargins left="0.31496062992125984" right="0" top="0.74803149606299213" bottom="0.74803149606299213" header="0.31496062992125984" footer="0.31496062992125984"/>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4</vt:i4>
      </vt:variant>
      <vt:variant>
        <vt:lpstr>Įvardinti diapazonai</vt:lpstr>
      </vt:variant>
      <vt:variant>
        <vt:i4>8</vt:i4>
      </vt:variant>
    </vt:vector>
  </HeadingPairs>
  <TitlesOfParts>
    <vt:vector size="12" baseType="lpstr">
      <vt:lpstr>1</vt:lpstr>
      <vt:lpstr>2</vt:lpstr>
      <vt:lpstr>3</vt:lpstr>
      <vt:lpstr>4</vt:lpstr>
      <vt:lpstr>'1'!Print_Area</vt:lpstr>
      <vt:lpstr>'2'!Print_Area</vt:lpstr>
      <vt:lpstr>'3'!Print_Area</vt:lpstr>
      <vt:lpstr>'4'!Print_Area</vt:lpstr>
      <vt:lpstr>'1'!Print_Titles</vt:lpstr>
      <vt:lpstr>'2'!Print_Titles</vt:lpstr>
      <vt:lpstr>'3'!Print_Titles</vt:lpstr>
      <vt:lpstr>'4'!Print_Titles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2022-10-14T05:28:03Z</cp:lastPrinted>
  <dcterms:created xsi:type="dcterms:W3CDTF">1996-10-14T23:33:28Z</dcterms:created>
  <dcterms:modified xsi:type="dcterms:W3CDTF">2022-10-14T07:18:23Z</dcterms:modified>
</cp:coreProperties>
</file>