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NAVAJAUSKAS\Documents\2023-2027\01 Posedziai\28_Tarybos posedis_60220\TS\"/>
    </mc:Choice>
  </mc:AlternateContent>
  <xr:revisionPtr revIDLastSave="0" documentId="8_{55215E8F-2F2A-490A-B95B-8707F65ECB06}" xr6:coauthVersionLast="47" xr6:coauthVersionMax="47" xr10:uidLastSave="{00000000-0000-0000-0000-000000000000}"/>
  <bookViews>
    <workbookView xWindow="-120" yWindow="-120" windowWidth="29040" windowHeight="15720" tabRatio="988" activeTab="5" xr2:uid="{00000000-000D-0000-FFFF-FFFF00000000}"/>
  </bookViews>
  <sheets>
    <sheet name="01 Visuomenės ugdymo" sheetId="26" r:id="rId1"/>
    <sheet name="02 Socialinės gerovės" sheetId="27" r:id="rId2"/>
    <sheet name="03 Darnios aplinkos" sheetId="33" r:id="rId3"/>
    <sheet name="04 Ekonominės plėtros" sheetId="31" r:id="rId4"/>
    <sheet name="05 Valdymo " sheetId="36" r:id="rId5"/>
    <sheet name="Lešų poreikis iš viso" sheetId="40" r:id="rId6"/>
  </sheets>
  <definedNames>
    <definedName name="_xlnm._FilterDatabase" localSheetId="0" hidden="1">'01 Visuomenės ugdymo'!$A$17:$L$112</definedName>
    <definedName name="_xlnm._FilterDatabase" localSheetId="1" hidden="1">'02 Socialinės gerovės'!$A$8:$O$114</definedName>
    <definedName name="_xlnm._FilterDatabase" localSheetId="2" hidden="1">'03 Darnios aplinkos'!$A$7:$L$62</definedName>
    <definedName name="_xlnm._FilterDatabase" localSheetId="3" hidden="1">'04 Ekonominės plėtros'!$A$8:$L$40</definedName>
    <definedName name="_xlnm._FilterDatabase" localSheetId="4" hidden="1">'05 Valdymo '!$B$3:$H$43</definedName>
    <definedName name="_Hlk149118504" localSheetId="0">'01 Visuomenės ugdymo'!#REF!</definedName>
    <definedName name="_xlnm.Print_Area" localSheetId="0">'01 Visuomenės ugdymo'!$A$11:$L$126</definedName>
    <definedName name="_xlnm.Print_Area" localSheetId="1">'02 Socialinės gerovės'!$A$1:$L$125</definedName>
    <definedName name="_xlnm.Print_Area" localSheetId="2">'03 Darnios aplinkos'!$A$1:$L$73</definedName>
    <definedName name="_xlnm.Print_Area" localSheetId="3">'04 Ekonominės plėtros'!$A$1:$L$53</definedName>
    <definedName name="_xlnm.Print_Area" localSheetId="4">'05 Valdymo '!$A$1:$L$45</definedName>
    <definedName name="_xlnm.Print_Area" localSheetId="5">'Lešų poreikis iš viso'!$A$1:$F$23</definedName>
    <definedName name="_xlnm.Print_Titles" localSheetId="0">'01 Visuomenės ugdymo'!$15:$17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36" l="1"/>
  <c r="E11" i="36"/>
  <c r="E124" i="26" l="1"/>
  <c r="F35" i="36" l="1"/>
  <c r="G35" i="36"/>
  <c r="E35" i="36"/>
  <c r="F117" i="26"/>
  <c r="G117" i="26"/>
  <c r="F116" i="26"/>
  <c r="G116" i="26"/>
  <c r="F53" i="31"/>
  <c r="G53" i="31"/>
  <c r="E53" i="31"/>
  <c r="F126" i="27"/>
  <c r="G126" i="27"/>
  <c r="E126" i="27"/>
  <c r="F121" i="27"/>
  <c r="G121" i="27"/>
  <c r="E121" i="27"/>
  <c r="F119" i="27"/>
  <c r="G119" i="27"/>
  <c r="E119" i="27"/>
  <c r="XFD7" i="33" l="1"/>
  <c r="F74" i="33"/>
  <c r="G74" i="33"/>
  <c r="E74" i="33"/>
  <c r="D20" i="40" s="1"/>
  <c r="F66" i="33"/>
  <c r="G66" i="33"/>
  <c r="F48" i="31"/>
  <c r="G48" i="31"/>
  <c r="E48" i="31"/>
  <c r="F46" i="31"/>
  <c r="G46" i="31"/>
  <c r="E46" i="31"/>
  <c r="F45" i="31"/>
  <c r="G45" i="31"/>
  <c r="E45" i="31"/>
  <c r="F118" i="27" l="1"/>
  <c r="G118" i="27"/>
  <c r="F124" i="26"/>
  <c r="E20" i="40" s="1"/>
  <c r="G124" i="26"/>
  <c r="F20" i="40" s="1"/>
  <c r="F56" i="27"/>
  <c r="G56" i="27"/>
  <c r="E21" i="33"/>
  <c r="E66" i="33" s="1"/>
  <c r="E70" i="33" l="1"/>
  <c r="F70" i="33"/>
  <c r="G70" i="33"/>
  <c r="E57" i="27"/>
  <c r="E118" i="27" s="1"/>
  <c r="E56" i="27" l="1"/>
  <c r="G74" i="27"/>
  <c r="E74" i="27"/>
  <c r="F74" i="27"/>
  <c r="E6" i="36" l="1"/>
  <c r="F6" i="36"/>
  <c r="G6" i="36"/>
  <c r="E23" i="36"/>
  <c r="F23" i="36"/>
  <c r="G23" i="36"/>
  <c r="E96" i="26"/>
  <c r="F96" i="26"/>
  <c r="G96" i="26"/>
  <c r="E84" i="26"/>
  <c r="F84" i="26"/>
  <c r="G84" i="26"/>
  <c r="E40" i="26"/>
  <c r="F40" i="26"/>
  <c r="G40" i="26"/>
  <c r="E29" i="36" l="1"/>
  <c r="E31" i="36" s="1"/>
  <c r="F29" i="36"/>
  <c r="F31" i="36" s="1"/>
  <c r="G29" i="36"/>
  <c r="G31" i="36" s="1"/>
  <c r="E6" i="33"/>
  <c r="F6" i="33"/>
  <c r="G6" i="33"/>
  <c r="E12" i="33"/>
  <c r="F12" i="33"/>
  <c r="G12" i="33"/>
  <c r="E20" i="33"/>
  <c r="F20" i="33"/>
  <c r="G20" i="33"/>
  <c r="E30" i="33"/>
  <c r="F30" i="33"/>
  <c r="G30" i="33"/>
  <c r="E34" i="33"/>
  <c r="F34" i="33"/>
  <c r="G34" i="33"/>
  <c r="E56" i="33"/>
  <c r="F56" i="33"/>
  <c r="G56" i="33"/>
  <c r="E72" i="33"/>
  <c r="F72" i="33"/>
  <c r="G72" i="33"/>
  <c r="E68" i="33"/>
  <c r="F68" i="33"/>
  <c r="G68" i="33"/>
  <c r="E69" i="33"/>
  <c r="F69" i="33"/>
  <c r="G69" i="33"/>
  <c r="E67" i="33"/>
  <c r="F67" i="33"/>
  <c r="G67" i="33"/>
  <c r="E44" i="33"/>
  <c r="F44" i="33"/>
  <c r="G44" i="33"/>
  <c r="E47" i="33"/>
  <c r="F47" i="33"/>
  <c r="G47" i="33"/>
  <c r="E124" i="27"/>
  <c r="F124" i="27"/>
  <c r="G124" i="27"/>
  <c r="E120" i="27"/>
  <c r="F120" i="27"/>
  <c r="G120" i="27"/>
  <c r="E7" i="27"/>
  <c r="F7" i="27"/>
  <c r="G7" i="27"/>
  <c r="E19" i="27"/>
  <c r="F19" i="27"/>
  <c r="G19" i="27"/>
  <c r="E28" i="27"/>
  <c r="F28" i="27"/>
  <c r="G28" i="27"/>
  <c r="E48" i="27"/>
  <c r="F48" i="27"/>
  <c r="G48" i="27"/>
  <c r="E82" i="27"/>
  <c r="F82" i="27"/>
  <c r="G82" i="27"/>
  <c r="E98" i="27"/>
  <c r="F98" i="27"/>
  <c r="G98" i="27"/>
  <c r="G116" i="27" l="1"/>
  <c r="F116" i="27"/>
  <c r="F62" i="33"/>
  <c r="G62" i="33"/>
  <c r="E62" i="33"/>
  <c r="G114" i="27"/>
  <c r="F5" i="40" s="1"/>
  <c r="F114" i="27"/>
  <c r="E5" i="40" s="1"/>
  <c r="E114" i="27"/>
  <c r="D5" i="40" s="1"/>
  <c r="E74" i="26" l="1"/>
  <c r="E116" i="26" s="1"/>
  <c r="E19" i="26" l="1"/>
  <c r="E117" i="26" s="1"/>
  <c r="D12" i="40" l="1"/>
  <c r="E12" i="40"/>
  <c r="F12" i="40"/>
  <c r="E22" i="31" l="1"/>
  <c r="F22" i="31"/>
  <c r="G22" i="31"/>
  <c r="E122" i="26" l="1"/>
  <c r="D18" i="40" s="1"/>
  <c r="F122" i="26"/>
  <c r="E18" i="40" s="1"/>
  <c r="G122" i="26"/>
  <c r="E119" i="26"/>
  <c r="F119" i="26"/>
  <c r="G119" i="26"/>
  <c r="E118" i="26"/>
  <c r="F118" i="26"/>
  <c r="G118" i="26"/>
  <c r="E93" i="26"/>
  <c r="F93" i="26"/>
  <c r="G93" i="26"/>
  <c r="F70" i="26"/>
  <c r="G70" i="26"/>
  <c r="E64" i="26"/>
  <c r="F64" i="26"/>
  <c r="G64" i="26"/>
  <c r="E60" i="26"/>
  <c r="F60" i="26"/>
  <c r="G60" i="26"/>
  <c r="E50" i="26"/>
  <c r="F50" i="26"/>
  <c r="G50" i="26"/>
  <c r="E31" i="26"/>
  <c r="F31" i="26"/>
  <c r="G31" i="26"/>
  <c r="E18" i="26"/>
  <c r="F18" i="26"/>
  <c r="G18" i="26"/>
  <c r="F18" i="40" l="1"/>
  <c r="E70" i="26"/>
  <c r="E112" i="26" s="1"/>
  <c r="D4" i="40" s="1"/>
  <c r="F112" i="26"/>
  <c r="E4" i="40" s="1"/>
  <c r="G112" i="26"/>
  <c r="F4" i="40" s="1"/>
  <c r="E34" i="31" l="1"/>
  <c r="F34" i="31"/>
  <c r="G34" i="31"/>
  <c r="E12" i="31"/>
  <c r="F12" i="31"/>
  <c r="G12" i="31"/>
  <c r="E7" i="31"/>
  <c r="F7" i="31"/>
  <c r="G7" i="31"/>
  <c r="F6" i="40"/>
  <c r="G121" i="26"/>
  <c r="E39" i="36"/>
  <c r="D16" i="40" s="1"/>
  <c r="F39" i="36"/>
  <c r="E16" i="40" s="1"/>
  <c r="G39" i="36"/>
  <c r="F16" i="40" s="1"/>
  <c r="D15" i="40"/>
  <c r="E15" i="40"/>
  <c r="F15" i="40"/>
  <c r="E37" i="36"/>
  <c r="D14" i="40" s="1"/>
  <c r="F37" i="36"/>
  <c r="E14" i="40" s="1"/>
  <c r="G37" i="36"/>
  <c r="F14" i="40" s="1"/>
  <c r="E36" i="36"/>
  <c r="D13" i="40" s="1"/>
  <c r="F36" i="36"/>
  <c r="E13" i="40" s="1"/>
  <c r="G36" i="36"/>
  <c r="F13" i="40" s="1"/>
  <c r="F17" i="40" l="1"/>
  <c r="G114" i="26"/>
  <c r="E116" i="27"/>
  <c r="E41" i="31"/>
  <c r="E43" i="31"/>
  <c r="E52" i="31" s="1"/>
  <c r="E54" i="31" s="1"/>
  <c r="G64" i="33"/>
  <c r="G73" i="33" s="1"/>
  <c r="E6" i="40"/>
  <c r="E64" i="33"/>
  <c r="E73" i="33" s="1"/>
  <c r="E75" i="33" s="1"/>
  <c r="F41" i="31"/>
  <c r="G41" i="31"/>
  <c r="G43" i="31"/>
  <c r="G52" i="31" s="1"/>
  <c r="F43" i="31"/>
  <c r="F52" i="31" s="1"/>
  <c r="F64" i="33"/>
  <c r="F73" i="33" s="1"/>
  <c r="E33" i="36"/>
  <c r="G33" i="36"/>
  <c r="F33" i="36"/>
  <c r="G75" i="33" l="1"/>
  <c r="F75" i="33"/>
  <c r="F54" i="31"/>
  <c r="G54" i="31"/>
  <c r="E42" i="36"/>
  <c r="E44" i="36" s="1"/>
  <c r="F42" i="36"/>
  <c r="F44" i="36" s="1"/>
  <c r="G42" i="36"/>
  <c r="G44" i="36" s="1"/>
  <c r="D6" i="40"/>
  <c r="G123" i="26"/>
  <c r="E7" i="40"/>
  <c r="F7" i="40"/>
  <c r="D7" i="40"/>
  <c r="F10" i="40"/>
  <c r="F125" i="27"/>
  <c r="E125" i="27"/>
  <c r="E127" i="27" s="1"/>
  <c r="G125" i="27"/>
  <c r="G127" i="27" s="1"/>
  <c r="F19" i="40" l="1"/>
  <c r="F127" i="27"/>
  <c r="E121" i="26" l="1"/>
  <c r="D17" i="40" s="1"/>
  <c r="F121" i="26"/>
  <c r="E17" i="40" l="1"/>
  <c r="F114" i="26"/>
  <c r="E114" i="26"/>
  <c r="E10" i="40" l="1"/>
  <c r="D10" i="40"/>
  <c r="F123" i="26"/>
  <c r="E19" i="40" l="1"/>
  <c r="F21" i="40" s="1"/>
  <c r="G125" i="26"/>
  <c r="E123" i="26"/>
  <c r="E125" i="26" s="1"/>
  <c r="F125" i="26" l="1"/>
  <c r="D19" i="40"/>
  <c r="D21" i="40" s="1"/>
  <c r="E21" i="40" l="1"/>
  <c r="D8" i="40"/>
  <c r="D9" i="40" s="1"/>
  <c r="E8" i="40"/>
  <c r="E9" i="40" s="1"/>
  <c r="F8" i="40"/>
  <c r="F9" i="40" s="1"/>
</calcChain>
</file>

<file path=xl/sharedStrings.xml><?xml version="1.0" encoding="utf-8"?>
<sst xmlns="http://schemas.openxmlformats.org/spreadsheetml/2006/main" count="1833" uniqueCount="1009">
  <si>
    <t>SB</t>
  </si>
  <si>
    <t>ES</t>
  </si>
  <si>
    <t>SK</t>
  </si>
  <si>
    <t>SBVB</t>
  </si>
  <si>
    <t>ĮP</t>
  </si>
  <si>
    <t>Užtikrinti finansavimą nenumatytoms išlaidoms dengti bei valdyti prisiimtus finansinius įsipareigojimus</t>
  </si>
  <si>
    <t>01</t>
  </si>
  <si>
    <t>02</t>
  </si>
  <si>
    <t>03</t>
  </si>
  <si>
    <t>04</t>
  </si>
  <si>
    <t>05</t>
  </si>
  <si>
    <t>Plėtoti, atnaujinti viešąją infrastruktūrą, atsižvelgiant į turizmo plėtros ir rekreacijos poreikius</t>
  </si>
  <si>
    <t>Išsaugoti istorinį bei kultūros paveldą, didinti jo patrauklumą ir žinomumą</t>
  </si>
  <si>
    <t>Gerinti socialinę aplinką ir didinti socialinės paramos įvairovę</t>
  </si>
  <si>
    <t>002-01-01-01 (TP)</t>
  </si>
  <si>
    <t>002-01-01 (T, P)</t>
  </si>
  <si>
    <t>Neveiksniais pripažintų asmenų būklės peržiūrėjimas</t>
  </si>
  <si>
    <t>002-01-01-02 (TP)</t>
  </si>
  <si>
    <t>02-01-02 (T, P)</t>
  </si>
  <si>
    <t>002-01-03-01 (TP)</t>
  </si>
  <si>
    <t>002-01-03-02 (TP)</t>
  </si>
  <si>
    <t>002-01-03-03 (TP)</t>
  </si>
  <si>
    <t xml:space="preserve">Modernizuoti ir atnaujinti sveikatos priežiūros įstaigų infrastruktūrą sveikatos gerinimo poreikiams </t>
  </si>
  <si>
    <t>002-01-04-01 (TP)</t>
  </si>
  <si>
    <t>002-01-04-02 (TP)</t>
  </si>
  <si>
    <t>002-01-04-03 (TP)</t>
  </si>
  <si>
    <t>002-01-04-04 (TP)</t>
  </si>
  <si>
    <t>002-01-04-05 (TP)</t>
  </si>
  <si>
    <t>Programos uždavinio, priemonės kodas ir požymis</t>
  </si>
  <si>
    <t xml:space="preserve"> 2026 m. asignavimai ir kitos lėšos</t>
  </si>
  <si>
    <t>Organizuoti Lietuvos Respublikos teisės aktuose numatytos paramos bei paslaugų asmenims ir šeimoms teikimą, skatinti socialinę integraciją</t>
  </si>
  <si>
    <t>003-01-01 (T)</t>
  </si>
  <si>
    <t>003-01-01-01 (TP)</t>
  </si>
  <si>
    <t>Nemokamo socialiai remtinų vaikų maitinimo ikimokyklinėse įstaigose organizavimas</t>
  </si>
  <si>
    <t>Būsto nuomos ar išperkamosios būsto nuomos mokesčių dalies kompensavimas</t>
  </si>
  <si>
    <t>Kelionės išlaidų už lengvatinį keleivių vežimą kompensavimas</t>
  </si>
  <si>
    <t>Lietuvos Respublikos piniginės socialinės paramos nepasiturintiems gyventojams įstatymo įgyvendinimo užtikrinimas</t>
  </si>
  <si>
    <t>003-01-01-03 (TP)</t>
  </si>
  <si>
    <t>003-01-01-04 (TP)</t>
  </si>
  <si>
    <t>003-01-02 (T)</t>
  </si>
  <si>
    <t>Kainų skirtumo gyventojams už šildymą kompensavimas</t>
  </si>
  <si>
    <t>Karšto ir šalto vandens pardavimo kainos socialiai remtiniems asmenims kompensavimas</t>
  </si>
  <si>
    <t>Vienkartinė išmoka gimus vaikui Lietuvos Respublikos teritorijoje ir gyvenančiam Kėdainių rajono savivaldybėje</t>
  </si>
  <si>
    <t>Socialinių įstaigų  darbuotojų važiavimo į/iš darbo išlaidų kompensavimas</t>
  </si>
  <si>
    <t>003-01-02-01 (TP)</t>
  </si>
  <si>
    <t>003-01-02-04 (TP)</t>
  </si>
  <si>
    <t>003-01-02-05 (TP)</t>
  </si>
  <si>
    <t>003-01-03-01 (TP)</t>
  </si>
  <si>
    <t>003-01-03-02 (TP)</t>
  </si>
  <si>
    <t>003-01-03-03 (TP)</t>
  </si>
  <si>
    <t>003-01-03-05 (TP)</t>
  </si>
  <si>
    <t>Socialinių dirbtuvių paslaugos organizavimas</t>
  </si>
  <si>
    <t>Socialinės globos asmenims su sunkia negalia teikimas</t>
  </si>
  <si>
    <t xml:space="preserve">Asmeninės pagalbos teikimas ir administravimas </t>
  </si>
  <si>
    <t>003-01-04-01 (TP)</t>
  </si>
  <si>
    <t>Kompleksinės pagalbos šeimoms ir asmenims teikimas</t>
  </si>
  <si>
    <t>003-01-04-02 (TP)</t>
  </si>
  <si>
    <t>003-01-04-03 (TP)</t>
  </si>
  <si>
    <t>Globos šeimoje skatinimas, pagalbos globėjams ir vaikams teikimas</t>
  </si>
  <si>
    <t>Kėdainių rajono savivaldybės užimtumo didinimo programos įgyvendinimas</t>
  </si>
  <si>
    <t>Savivaldybės ir socialinio būsto remontas</t>
  </si>
  <si>
    <t>Socialinės priežiūros šeimoms, patiriančioms socialinę riziką, teikimas</t>
  </si>
  <si>
    <t>Viešosios aplinkos pritaikymas specialiųjų poreikių turintiems gyventojams</t>
  </si>
  <si>
    <t>003-01-05-03 (TP)</t>
  </si>
  <si>
    <t>003-01-05-04 (TP)</t>
  </si>
  <si>
    <t>003-01-05-05 (TP)</t>
  </si>
  <si>
    <t>Modernizuoti socialines paslaugas teikiančių įstaigų ir socialinio būsto infrastruktūrą, didinant gyventojų socialinę gerovę</t>
  </si>
  <si>
    <t>004-01-02 (T)</t>
  </si>
  <si>
    <t>004-01-04 (T)</t>
  </si>
  <si>
    <t>004-01-03 (T)</t>
  </si>
  <si>
    <t>Uždavinio, priemonės pavadinimas, finansavimo šaltiniai</t>
  </si>
  <si>
    <t>Kultūros įstaigų  darbuotojų važiavimo į/iš darbo išlaidų kompensavimas</t>
  </si>
  <si>
    <t>005-01-01 (T)</t>
  </si>
  <si>
    <t>Mikalojaus Daukšos viešosios bibliotekos bei jos filialų veiklos užtikrinimas, gyventojų  informacinių, edukacinių, kultūrinių, skaitymo, komunikacinių  poreikių ugdymas</t>
  </si>
  <si>
    <t>Kultūros centrų ir jų skyrių veiklos  užtikrinimas, krašto bendruomenės įtraukimas dalyvauti organizuojamuose renginiuose</t>
  </si>
  <si>
    <t>Kultūrinių veiklos projektų finansavimas</t>
  </si>
  <si>
    <t>005-01-02 (T)</t>
  </si>
  <si>
    <t>005-01-03 (T)</t>
  </si>
  <si>
    <t>Savivaldybės mero rezervas</t>
  </si>
  <si>
    <t>Savivaldybės mero fondas</t>
  </si>
  <si>
    <t>Savivaldybės priešgaisrinės tarnybos veiklos užtikrinimas, infrastruktūros modernizavimas</t>
  </si>
  <si>
    <t>Dalyvavimas  rengiant ir vykdant mobilizaciją, demobilizaciją, priimančiosios šalies paramą</t>
  </si>
  <si>
    <t>Savivaldybės kontrolės ir audito tarnybos veiklos užtikrinimas</t>
  </si>
  <si>
    <t>001-01-01 (T)</t>
  </si>
  <si>
    <t>004-01-01-01 (TP)</t>
  </si>
  <si>
    <t>004-01-01-02 (TP)</t>
  </si>
  <si>
    <t>004-01-02-01 (TP)</t>
  </si>
  <si>
    <t>004-01-02-02 (TP)</t>
  </si>
  <si>
    <t>004-01-02-03 (TP)</t>
  </si>
  <si>
    <t>004-01-02-04 (TP)</t>
  </si>
  <si>
    <t>004-01-02-05 (TP)</t>
  </si>
  <si>
    <t>004-01-02-06 (TP)</t>
  </si>
  <si>
    <t>004-01-02-07 (TP)</t>
  </si>
  <si>
    <t>004-01-03-01 (TP)</t>
  </si>
  <si>
    <t>004-01-04-04 (TP)</t>
  </si>
  <si>
    <t>004-01-04-05 (TP)</t>
  </si>
  <si>
    <t>005-01-02-03 (TP)</t>
  </si>
  <si>
    <t>005-01-02-02 (TP)</t>
  </si>
  <si>
    <t>005-01-01-04 (TP)</t>
  </si>
  <si>
    <t>005-01-01-03 (TP)</t>
  </si>
  <si>
    <t>005-01-01-02 (TP)</t>
  </si>
  <si>
    <t>005-01-01-01 (TP)</t>
  </si>
  <si>
    <t xml:space="preserve">Švietimo programų įgyvendinimas ir  tinkamos  ugdymo(si) aplinkos užtikrinimas </t>
  </si>
  <si>
    <t>Krakių kultūros centro patalpų dalies pritaikymas kultūros reikmėms</t>
  </si>
  <si>
    <t>Užtikrinti neformaliojo ugdymo dermę</t>
  </si>
  <si>
    <t>001-01-01-01 (TP)</t>
  </si>
  <si>
    <t>001-01-02-01 (TP)</t>
  </si>
  <si>
    <t>001-01-03 (T)</t>
  </si>
  <si>
    <t>001-01-02 (T, P)</t>
  </si>
  <si>
    <t>001-01-03-04 (PP)</t>
  </si>
  <si>
    <t>001-01-03-01 (TP)</t>
  </si>
  <si>
    <t>001-01-03-02 (PP)</t>
  </si>
  <si>
    <t>001-01-03-03 (PP)</t>
  </si>
  <si>
    <t>Kvalifikuotos švietimo pagalbos mokiniui, mokytojui, mokyklai teikimas</t>
  </si>
  <si>
    <t>001-01-04 (T)</t>
  </si>
  <si>
    <t>001-01-04-01 (TP)</t>
  </si>
  <si>
    <t>Gabių mokinių skatinimas</t>
  </si>
  <si>
    <t>Socialinio - emocinio ugdymo programų vykdymas</t>
  </si>
  <si>
    <t>001-01-04-04 (TP)</t>
  </si>
  <si>
    <t>001-01-04-03 (TP)</t>
  </si>
  <si>
    <t>001-01-04-02 (TP)</t>
  </si>
  <si>
    <t>001-01-05-01 (TP)</t>
  </si>
  <si>
    <t>001-01-05-02 (TP)</t>
  </si>
  <si>
    <t>Priklausomybę sukeliančių medžiagų vartojimo mažinimo ir prevencijos programos priemonių įgyvendinimas</t>
  </si>
  <si>
    <t>001-01-06 (T)</t>
  </si>
  <si>
    <t>001-01-06-01 (TP)</t>
  </si>
  <si>
    <t>Skaitmeninio ugdymo plėtra</t>
  </si>
  <si>
    <t xml:space="preserve">Valstybės perduotų savivaldybėms žemės ūkio funkcijų vykdymas, konsultuojant rajono asmenis ūkininkavimo, žemės ūkio technikos registravimo ir kitais su žemės ūkiu susijusiais klausimais </t>
  </si>
  <si>
    <t>Hidrotechninių įrenginių atnaujinimui reikalingos techninės dokumentacijos rengimas</t>
  </si>
  <si>
    <t>Dalyvavimas projekte "Inkubavimo, konsultavimo, mentorystės ir tinklaveikos programų vystymas, skatinant pradedančiųjų SVV subjektų kūrimąsi ir augimą regionuose" partnerio teisėmis</t>
  </si>
  <si>
    <t xml:space="preserve">Šėtos gimnazijos I aukšto patalpų  bei gimnazijos aplinkos pritaikymas ikimokyklinio / priešmokyklinio ugdymo organizavimui       </t>
  </si>
  <si>
    <t>Atliekų tvarkymo sistemos organizavimas</t>
  </si>
  <si>
    <t xml:space="preserve">Bendro naudojimo teritorijų tvarkymas ir priežiūra seniūnijose, teritorijų priežiūrai reikalingos įrangos įsigijimas </t>
  </si>
  <si>
    <t xml:space="preserve">Apleistų (bešeimininkių ar savivaldybei nuosavybės teise priklausančių) pastatų ar kitų aplinką žalojančių objektų likvidavimas </t>
  </si>
  <si>
    <t>Kultūros paveldo objektų, esančių Kėdainių rajono savivaldybės teritorijoje, ir kultūros paveldo statinių, esančių Kėdainių senamiesčio dalyje, išsaugojimo darbų finansavimo programa</t>
  </si>
  <si>
    <t xml:space="preserve">Užtikrinti inžinerinio aprūpinimo (vandentiekio, nuotekų tinklų ir kt.) sistemų atnaujinimą ir plėtrą </t>
  </si>
  <si>
    <t>Gerinti susisiekimo infrastruktūrą, užtikrinant gyventojų darnų judumą bei mobilumą</t>
  </si>
  <si>
    <t>Seniūnijų administracinių pastatų atnaujinimas</t>
  </si>
  <si>
    <t>Seniūnaičių veiklos organizavimas</t>
  </si>
  <si>
    <t xml:space="preserve">Savivaldybės administracijos veiklos užtikrinimas </t>
  </si>
  <si>
    <t>Seniūnijų veiklos užtikrinimas</t>
  </si>
  <si>
    <t>Savivaldybės administracijos administracinės naštos mažinimo plano vykdymas</t>
  </si>
  <si>
    <t>Savivaldybės žmogiškųjų išteklių kompetencijų stiprinimas</t>
  </si>
  <si>
    <t>Diasporos politikos įgyvendinimas</t>
  </si>
  <si>
    <t>Kėdainių rajono savivaldybės administracijos kokybės vadybos sistemos priežiūra ir atnaujinimas</t>
  </si>
  <si>
    <t>Inžinerinių paslaugų, darbų ir įrenginių finansavimas</t>
  </si>
  <si>
    <t>Biudžetinių įstaigų kiemų dangos atnaujinimas</t>
  </si>
  <si>
    <t xml:space="preserve">Eil. Nr. </t>
  </si>
  <si>
    <t>Programos kodas ir pavadinimas</t>
  </si>
  <si>
    <t>1. Savivaldybės biudžetas (įskaitant skolintas lėšas)</t>
  </si>
  <si>
    <t>Iš jo:</t>
  </si>
  <si>
    <t>1.1. savivaldybės biudžeto lėšos (nuosavos, be ankstesnių metų likučio)</t>
  </si>
  <si>
    <t>1.2. Lietuvos Respublikos valstybės biudžeto dotacijos</t>
  </si>
  <si>
    <t>1.3. Pajamų įmokos ir kitos pajamos</t>
  </si>
  <si>
    <t>1.4. Europos Sąjungos ir kitos tarptautinės finansinės paramos lėšos</t>
  </si>
  <si>
    <t>1.5. Skolintos lėšos</t>
  </si>
  <si>
    <t>1.6. Ankstesnių metų likučiai</t>
  </si>
  <si>
    <t>2. Kiti šaltiniai (Europos Sąjungos finansinė parama projektams įgyvendinti ir kitos teisėtai gautos lėšos, nurodant atskirus šaltinius)</t>
  </si>
  <si>
    <t>Iš jų: regioninių pažangos priemonių lėšos</t>
  </si>
  <si>
    <t>IŠ VISO programai finansuoti pagal finansavimo šaltinius (1 ir 2 punktai)</t>
  </si>
  <si>
    <t>SBL</t>
  </si>
  <si>
    <t>KT</t>
  </si>
  <si>
    <t>Infrastruktūros plėtros techninės dokumentacijos rengimas ir infrastruktūros gerinimo darbai (SĮP)</t>
  </si>
  <si>
    <t>Išmokos pagal savivaldybės  infrastruktūros plėtros sutartis (SĮP)</t>
  </si>
  <si>
    <t>Socialinių būstų įsigijimas</t>
  </si>
  <si>
    <t>1.1. savivaldybės biudžeto lėšos (nuosavos, be ankstesnių metų likučio)  SB</t>
  </si>
  <si>
    <t>1.2. Lietuvos Respublikos valstybės biudžeto dotacijos   SBVB</t>
  </si>
  <si>
    <t>1.3. Pajamų įmokos ir kitos pajamos  ĮP</t>
  </si>
  <si>
    <t>1.4. Europos Sąjungos ir kitos tarptautinės finansinės paramos lėšos ES</t>
  </si>
  <si>
    <t>1.5. Skolintos lėšos SK</t>
  </si>
  <si>
    <t>1.6. Ankstesnių metų likučiai  SBL</t>
  </si>
  <si>
    <t>2. Kiti šaltiniai (Europos Sąjungos finansinė parama projektams įgyvendinti ir kitos teisėtai gautos lėšos, nurodant atskirus šaltinius)  KT</t>
  </si>
  <si>
    <t xml:space="preserve">Iš jų: regioninių pažangos priemonių lėšos </t>
  </si>
  <si>
    <t>Savivaldybės tarybos, mero ir jo tarnybos veiklos užtikrinimas</t>
  </si>
  <si>
    <t xml:space="preserve">Visuomenės įtraukimas į planavimo, biudžeto formavimo, konsultavimosi procesus, organizuojant dalyvaujamojo biudžeto iniciatyvų konkursą ir iniciatyvų įgyvendinimą </t>
  </si>
  <si>
    <t>IŠ VISO PROGRAMOS ĮGYVENDINTI</t>
  </si>
  <si>
    <t>004-01-03-02 (TP)</t>
  </si>
  <si>
    <t>IŠ VISO</t>
  </si>
  <si>
    <t>Nemokamo mokinių maitinimo kainos bendrojo ugdymo mokyklose kompensavimas</t>
  </si>
  <si>
    <t>Lygių galimybių, moterų ir vyrų lygybės politikos įgyvendinimas bei asmens duomenų apsaugos užtikrinimas</t>
  </si>
  <si>
    <t>Savivaldybės korupcijos prevencijos veiksmų plano įgyvendinimas</t>
  </si>
  <si>
    <t>Asignavimų ir kitų lėšų pokytis, palyginti su ankstesnių metų patvirtintų asignavimų ir kitų lėšų planu</t>
  </si>
  <si>
    <t>Strateginio plėtros plano priemonės kodas</t>
  </si>
  <si>
    <t>2.1.2.7.</t>
  </si>
  <si>
    <t>2.1.3.3.</t>
  </si>
  <si>
    <t xml:space="preserve">2.1.2.1. </t>
  </si>
  <si>
    <t>2.1.2.2</t>
  </si>
  <si>
    <t>2.1.2.3</t>
  </si>
  <si>
    <t>2.1.2.4.</t>
  </si>
  <si>
    <t xml:space="preserve">2.1.2.5. </t>
  </si>
  <si>
    <t>4.2.2.2.</t>
  </si>
  <si>
    <t>2.1.1.1.</t>
  </si>
  <si>
    <t>2.1.1.2</t>
  </si>
  <si>
    <t xml:space="preserve">2.1.1.1.        2.1.1.2. </t>
  </si>
  <si>
    <t>1.2.2.3.</t>
  </si>
  <si>
    <t xml:space="preserve">2.1.2.3 </t>
  </si>
  <si>
    <t>2.1.1.10</t>
  </si>
  <si>
    <t>2.1.</t>
  </si>
  <si>
    <t>2.3.3.3.</t>
  </si>
  <si>
    <t>2.3.1.1.</t>
  </si>
  <si>
    <t>1.1.2.1</t>
  </si>
  <si>
    <t xml:space="preserve">1.1.3.2.     </t>
  </si>
  <si>
    <t xml:space="preserve">1.1.1.2. </t>
  </si>
  <si>
    <t xml:space="preserve">1.2.1.2.  </t>
  </si>
  <si>
    <t>1.2.1.3.</t>
  </si>
  <si>
    <t>1.2.1.4.</t>
  </si>
  <si>
    <t xml:space="preserve">1.3.2.8. </t>
  </si>
  <si>
    <t>1.3.2.3.</t>
  </si>
  <si>
    <t>1.3.2.2.</t>
  </si>
  <si>
    <t>3.3.2.1.</t>
  </si>
  <si>
    <t>2.3.4.1</t>
  </si>
  <si>
    <t>2.3.4.3</t>
  </si>
  <si>
    <t>2.3.4.3.</t>
  </si>
  <si>
    <t>2.3.4.5.</t>
  </si>
  <si>
    <t>2.3.4.8.</t>
  </si>
  <si>
    <t>2.3.4.7.</t>
  </si>
  <si>
    <t>3.2.2.2.</t>
  </si>
  <si>
    <t xml:space="preserve">2.3.4.6.  2.3.4.10.          </t>
  </si>
  <si>
    <t>1.3.2.3.  1.3.2.5.</t>
  </si>
  <si>
    <t>1.1.2.4.    1.3.2.6.</t>
  </si>
  <si>
    <t>2.3.3.4.  2.3.3.5.   2.3.2.7.  2.3.1.5.</t>
  </si>
  <si>
    <t>2.3.3.4.  2.3.3.7.</t>
  </si>
  <si>
    <t>2.2.1.1.</t>
  </si>
  <si>
    <t>2.2.1.4.</t>
  </si>
  <si>
    <t>2.2.2.2</t>
  </si>
  <si>
    <t xml:space="preserve">2.2.2.2.  2.2.2.5.    </t>
  </si>
  <si>
    <t>4.3.1.2.</t>
  </si>
  <si>
    <t>2.4.3.6.</t>
  </si>
  <si>
    <t>4.3.2.2.</t>
  </si>
  <si>
    <t>4.3.2.4.</t>
  </si>
  <si>
    <t>2.4.3.1.</t>
  </si>
  <si>
    <t>2.4.3.1</t>
  </si>
  <si>
    <t>2.4.3.2.</t>
  </si>
  <si>
    <t>2.4.3.3.</t>
  </si>
  <si>
    <t>2.4.4.2.</t>
  </si>
  <si>
    <t>2.4.4.1.</t>
  </si>
  <si>
    <t>2.4.1.1.   2.4.1.2.</t>
  </si>
  <si>
    <t>2.4.2.7.</t>
  </si>
  <si>
    <t>2.4.2.</t>
  </si>
  <si>
    <t>2.4.2</t>
  </si>
  <si>
    <t>2.4.3.</t>
  </si>
  <si>
    <t>2.4.2.; 2.4.3.</t>
  </si>
  <si>
    <t>Užtikrinti ir gerinti stacionarias ir nestacionarias socialines paslaugas socialinę riziką patiriančioms šeimoms, asmenims ir vaikams</t>
  </si>
  <si>
    <t>4.1.1.1.</t>
  </si>
  <si>
    <t>4.1.1.16.</t>
  </si>
  <si>
    <t>4.1.1.15.   4.1.1.16.</t>
  </si>
  <si>
    <t>4.1.1.7</t>
  </si>
  <si>
    <t>4.1.1.10.</t>
  </si>
  <si>
    <t>4.1.1.9.</t>
  </si>
  <si>
    <t>4.1.1.4    4.1.1.15.</t>
  </si>
  <si>
    <t>4.1.1.17</t>
  </si>
  <si>
    <t xml:space="preserve">4.1.1.4            4.1.1.5.   </t>
  </si>
  <si>
    <t>4.1.1.3.</t>
  </si>
  <si>
    <t>4.2.2.3.       4.2.2.7.</t>
  </si>
  <si>
    <t xml:space="preserve">4.2.1.4.    4.2.1.5.    4.2.1.6.    4.2.1.7.   </t>
  </si>
  <si>
    <t>4.2.1.2.</t>
  </si>
  <si>
    <t>4.2.2.5.</t>
  </si>
  <si>
    <t>4.2.2.7.</t>
  </si>
  <si>
    <t>3.3.1.2.</t>
  </si>
  <si>
    <t>3.3.1.4.</t>
  </si>
  <si>
    <t>1.1.1.4.</t>
  </si>
  <si>
    <t>3.2.1.1.</t>
  </si>
  <si>
    <t>3.3.1</t>
  </si>
  <si>
    <t>3.4.2.3.</t>
  </si>
  <si>
    <t>3.4.2.4.</t>
  </si>
  <si>
    <t>3.3.2.7.</t>
  </si>
  <si>
    <t>3.3.2.7</t>
  </si>
  <si>
    <t>4.1.1.18</t>
  </si>
  <si>
    <t>3.1.1.1.</t>
  </si>
  <si>
    <t xml:space="preserve">3.1.1.2.   3.1.1.3.  </t>
  </si>
  <si>
    <t>3.1.1.2</t>
  </si>
  <si>
    <t>3.1.1.6.</t>
  </si>
  <si>
    <t>3.1.1.7</t>
  </si>
  <si>
    <t>3.2.2.3</t>
  </si>
  <si>
    <t>3.2.1.2</t>
  </si>
  <si>
    <t>Asmenų su negalia reikalų koordinavimas</t>
  </si>
  <si>
    <t xml:space="preserve"> 2027 m. asignavimai ir kitos lėšos</t>
  </si>
  <si>
    <t xml:space="preserve">SB </t>
  </si>
  <si>
    <t>KT (ES)</t>
  </si>
  <si>
    <t>KT (PR)</t>
  </si>
  <si>
    <t>004-01-04-03 (TP)</t>
  </si>
  <si>
    <t>2.2.2.2.           2.2.2.3. 2.2.2.5.                  2.2.2.4.</t>
  </si>
  <si>
    <t>Kultūros centrų ir jų skyrių, bibliotekos ir jos filialų materialinės, infrastruktūrinės aplinkos atnaujinimas</t>
  </si>
  <si>
    <t>005-01-02-01 (TP)</t>
  </si>
  <si>
    <t xml:space="preserve">Nevyriausybinių organizacijų institucinis stiprinimas bei veiklos plėtojimo projektų finansavimas </t>
  </si>
  <si>
    <t>Rajono savivaldybės renginių, kultūrinių iniciatyvų finansavimas, etninės kultūros puoselėjimas, mėgėjų meno kolektyvų veiklos stiprinimas</t>
  </si>
  <si>
    <t>Bakainių piliakalnio ir jo prieigų tvarkyba</t>
  </si>
  <si>
    <t>Bešeimininkių ir bepriežiūrių gyvūnų surinkimas, karantinavimas, priežiūra</t>
  </si>
  <si>
    <t>Tobulinti atliekų tvarkymo bei aplinkos išsaugojimo sistemą, užtikrinti estetišką aplinką</t>
  </si>
  <si>
    <t>Prižiūrėti, tvarkyti savivaldybės viešąsias teritorijas, gerinti kraštovaizdžio apsaugą, didinti jo patrauklumą</t>
  </si>
  <si>
    <t>Gyvenviečių lietaus nuotekų-drenažų sistemų remontas</t>
  </si>
  <si>
    <t xml:space="preserve">Melioracijos inžinerinių statinių rekonstravimas Nevėžio pabaseinyje - Nevėžio  ir Šušvės upių žiotyse </t>
  </si>
  <si>
    <t>Individualios pagalbos teikimo išlaidų kompensacijų teikimas ir administravimas</t>
  </si>
  <si>
    <t>Išmokų vaikams teikimas ir administravimas</t>
  </si>
  <si>
    <t>Lietuvos Respublikos teisės aktuose numatytos paramos teikimas užsieniečiams, pasitraukusiems iš Ukrainos dėl Rusijos Federacijos karinių veiksmų Ukrainoje</t>
  </si>
  <si>
    <t>Užtikrinti ir gerinti socialines paslaugas, teikiamas institucijose, namuose ir bendruomenėje asmenims su negalia bei senyvo amžiaus asmenims</t>
  </si>
  <si>
    <t>Intelekto ir (ar) psichikos negalią turinčių asmenų atvejo vadybos paslaugų teikimas</t>
  </si>
  <si>
    <t xml:space="preserve">Materialinio nepritekliaus mažinimo programos Lietuvoje įgyvendinimas </t>
  </si>
  <si>
    <t xml:space="preserve">Sudaryti prielaidas ugdymo kokybei gerinti, mažinti ugdymo kokybės skirtumus tarp mokyklų, užtikrinti STEAM dalykų programų įgyvendinimą bei skaitmeninio ugdymo turinio plėtrą </t>
  </si>
  <si>
    <t>002-01-04-06 (TP)</t>
  </si>
  <si>
    <t>Socialines paslaugas teikiančių įstaigų ir organizacijų veiklos bei teikiamų socialinių paslaugų teikimo užtikrinimas</t>
  </si>
  <si>
    <t>1.3.2.3</t>
  </si>
  <si>
    <t>Nutolusios saulės elektrinės įsigijimas</t>
  </si>
  <si>
    <t>Stiprinti savivaldybės institucijų ir verslo įmonių bendradarbiavimą, sudaryti palankias sąlygas sumanios pramonės ir logistikos srities verslų atsiradimui, plėtrai bei investicijų pritraukimui</t>
  </si>
  <si>
    <t>Kėdainių miesto hidrotechnikos statinio ant Dotnuvėlės upės remonto techninės dokumentacijos rengimas ir remonto darbai</t>
  </si>
  <si>
    <t>VšĮ Kėdainių turizmo ir verslo informacijos centro efektyvios veiklos užtikrinimas turizmo srityje</t>
  </si>
  <si>
    <t>VšĮ Kėdainių turizmo ir verslo informacijos centro efektyvios veiklos užtikrinimas verslo srityje</t>
  </si>
  <si>
    <t>SB (AA)</t>
  </si>
  <si>
    <t>Remti ir vykdyti aplinkos kokybės gerinimo, aplinkos monitoringo ir kitas aplinkos apsaugos iniciatyvas</t>
  </si>
  <si>
    <t>Rengti, atnaujinti  teritorijų planavimo ir kitus dokumentus, sudarant sąlygas darniai infrastruktūros plėtrai</t>
  </si>
  <si>
    <t xml:space="preserve">Prevencinių priemonių, kuriomis siekiama išvengti medžiojamųjų gyvūnų daromos žalos miškui, įgyvendinimas </t>
  </si>
  <si>
    <t xml:space="preserve">Individualių nuotekų valymo įrenginių kompensavimas gyventojams </t>
  </si>
  <si>
    <t>SBVB (KPP)</t>
  </si>
  <si>
    <t>Plėtoti tvarų ir efektyvų žemės ūkį</t>
  </si>
  <si>
    <t xml:space="preserve">Vietinės reikšmės kelių ir gatvių remontas, priežiūra ir palaikymas,  saugaus eismo ir darnaus judumo priemonių diegimas (KPP) </t>
  </si>
  <si>
    <t>Vystyti gyvenamąją aplinką, užtikrinant viešosios infrastruktūros priežiūrą, atnaujinimą ir tinkamą naudojimą</t>
  </si>
  <si>
    <t>Europos Sąjungos infrastruktūros projektų, kuriems taikomas apmokėjimas kompensavimo būdu, išlaidų apmokėjimas</t>
  </si>
  <si>
    <t xml:space="preserve">Išlaidų už įsigytus produktus, mokinio reikmenis finansavimas, socialinės paramos mokiniams administravimas </t>
  </si>
  <si>
    <t xml:space="preserve">Prižiūrėti ir plėtoti energetinę infrastruktūrą, diegti energiją taupančias priemones </t>
  </si>
  <si>
    <t>Nuostolių, susidariusių dėl būtinų keleivinio transporto paslaugų teikimo visuomenei, apmokėjimas</t>
  </si>
  <si>
    <t xml:space="preserve">Užsienio kilmės Lietuvos gyventojų integracijos koordinavimas </t>
  </si>
  <si>
    <t>Gerinti švietimo pagalbos teikimą, įgyvendinti kokybišką įvairių ugdymosi poreikių turinčių mokinių ugdymą, taikant inovatyvius ugdymo(si) metodus ir būdus</t>
  </si>
  <si>
    <t>Neformaliojo vaikų švietimo, socializacijos, prevencijos veiklų programų plėtojimas, vaikų vasaros stovyklų finansavimas</t>
  </si>
  <si>
    <t>Didinti pedagogų ir mokinių motyvaciją, užtikrinti sveiką, saugią emocinę ir fizinę aplinką ugdymo įstaigose</t>
  </si>
  <si>
    <t>Jaunimo veiklos projektų, programų  finansavimas</t>
  </si>
  <si>
    <t>Skatinti gyventojų fizinį aktyvumą, vystyti įvairias gyventojų poreikius atitinkančias sporto šakas, didinti sportinės veiklos žinomumą</t>
  </si>
  <si>
    <t>Gerinti ugdymo, kultūros, sporto paskirties viešąją infrastruktūrą, modernizuoti materialinę ir edukacinę aplinką, vadovaujantis universalaus dizaino principais</t>
  </si>
  <si>
    <t>Kelių dangos gerinimo finansavimas seniūnijose</t>
  </si>
  <si>
    <t>Šėtos gimnazijos sporto aikštyno atnaujinimas</t>
  </si>
  <si>
    <t xml:space="preserve">Bendrojo ir ikimokyklinio ugdymo įstaigų (skyrių) pastatų modernizavimo techninės dokumentacijos rengimas bei pastatų modernizavimas </t>
  </si>
  <si>
    <t>Sporto infrastruktūrai prie ugdymo įstaigų  atnaujinti reikalingos techninės dokumentacijos rengimas ir atnaujinimo darbai</t>
  </si>
  <si>
    <t>Pagalbos pinigai globėjams, globojantiems vaikus</t>
  </si>
  <si>
    <t>2.4.4.5</t>
  </si>
  <si>
    <t>2.4.2.4.</t>
  </si>
  <si>
    <t xml:space="preserve">Smurto artimoje aplinkoje bei krizių įveikimo prevencija,  pagalba socialiai pažeidžiamiems asmenims </t>
  </si>
  <si>
    <t>Užtikrinti gyventojų socialinį bei viešąjį saugumą</t>
  </si>
  <si>
    <t>Gyventojų civilinio saugumo užtikrinimas</t>
  </si>
  <si>
    <t xml:space="preserve">4.2.2.3. </t>
  </si>
  <si>
    <t>Visuomenės sveikatos rėmimo specialiosios programos priemonių įgyvendinimas</t>
  </si>
  <si>
    <t xml:space="preserve">Valstybės perduotų savivaldybei funkcijų kokybiškas įgyvendinimas ir organizavimas </t>
  </si>
  <si>
    <t>4.1.1.15.</t>
  </si>
  <si>
    <t xml:space="preserve">Kompensacijų nepriklausomybės gynėjams mokėjimas bei išmokų ginkluoto pasipriešinimo dalyviams apmokėjimas </t>
  </si>
  <si>
    <t xml:space="preserve">IT sistemų atnaujinimas, priežiūra, kibernetinio saugumo užtikrinimas, kolokacijos paslauga Valstybės duomenų centre, bendradarbiavimas dėl VDV IS, apimant "duomenų ežerą" </t>
  </si>
  <si>
    <t xml:space="preserve">Aktyvios visuomenės ugdymo programa </t>
  </si>
  <si>
    <t xml:space="preserve"> Socialinės gerovės užtikrinimo programa</t>
  </si>
  <si>
    <t xml:space="preserve"> Darnios aplinkos ir infrastruktūros plėtros programa</t>
  </si>
  <si>
    <t>Ekonominės plėtros programa</t>
  </si>
  <si>
    <t>001-01-01-02 (PP)</t>
  </si>
  <si>
    <t>001-01-01-03 (TP)</t>
  </si>
  <si>
    <t>001-01-01-04 (TP, PP)</t>
  </si>
  <si>
    <t>002-01-01-05 (TP, PP)</t>
  </si>
  <si>
    <t>001-01-02-03 (TP)</t>
  </si>
  <si>
    <t>001-01-02-04 (PP)</t>
  </si>
  <si>
    <t>001-01-04-05(TP)</t>
  </si>
  <si>
    <t>001-01-04-06 (TP)</t>
  </si>
  <si>
    <t>001-01-04-07 (TP)</t>
  </si>
  <si>
    <t>001-01-04-08 (TP)</t>
  </si>
  <si>
    <t>001-01-04-09 (TP)</t>
  </si>
  <si>
    <t>001-01-05 (T)</t>
  </si>
  <si>
    <t>001-01-05-03 (TP)</t>
  </si>
  <si>
    <t>001-01-06-02 (TP)</t>
  </si>
  <si>
    <t>001-01-06-03 (TP)</t>
  </si>
  <si>
    <t>001-01-07 (T)</t>
  </si>
  <si>
    <t>001-01-07-01 (TP)</t>
  </si>
  <si>
    <t>001-01-07-02 (TP)</t>
  </si>
  <si>
    <t>001-01-07-03 (TP)</t>
  </si>
  <si>
    <t>001-01-07-04 (TP)</t>
  </si>
  <si>
    <t>001-01-07-05 (TP)</t>
  </si>
  <si>
    <t>001-01-07-06 (TP)</t>
  </si>
  <si>
    <t>001-01-08 (T)</t>
  </si>
  <si>
    <t>001-01-08-01 (TP)</t>
  </si>
  <si>
    <t>001-01-08-02 (TP)</t>
  </si>
  <si>
    <t>001-01-08-03 (TP)</t>
  </si>
  <si>
    <t>001-01-08-04 (TP)</t>
  </si>
  <si>
    <t>001-01-08-05 (TP)</t>
  </si>
  <si>
    <t>001-01-08-06 (TP)</t>
  </si>
  <si>
    <t>001-01-09 (T)</t>
  </si>
  <si>
    <t>001-01-09-01 (TP)</t>
  </si>
  <si>
    <t>001-01-09-02 (TP)</t>
  </si>
  <si>
    <t>001-01-10 (T)</t>
  </si>
  <si>
    <t>001-01-10-01 (TP)</t>
  </si>
  <si>
    <t>001-01-10-02 (TP)</t>
  </si>
  <si>
    <t>001-01-10-03 (TP)</t>
  </si>
  <si>
    <t>001-01-10-04 (TP)</t>
  </si>
  <si>
    <t>001-01-10-05 (TP)</t>
  </si>
  <si>
    <t>001-01-10-06 (TP)</t>
  </si>
  <si>
    <t>001-01-10-07 (TP)</t>
  </si>
  <si>
    <t>001-01-10-08 (TP)</t>
  </si>
  <si>
    <t>001-01-10-09 (TP)</t>
  </si>
  <si>
    <t>002-01-01-03 (PP)</t>
  </si>
  <si>
    <t>002-01-05-01 (TP)</t>
  </si>
  <si>
    <t>002-01-05-04 (TP)</t>
  </si>
  <si>
    <t>002-01-05-05 (TP)</t>
  </si>
  <si>
    <t>002-01-05-07 (TP)</t>
  </si>
  <si>
    <t>002-01-05-08 (TP)</t>
  </si>
  <si>
    <t>002-01-05-10 (TP)</t>
  </si>
  <si>
    <t>002-01-05-11 (TP)</t>
  </si>
  <si>
    <t>002-01-05-09 (TP)</t>
  </si>
  <si>
    <t>002-01-06 (T)</t>
  </si>
  <si>
    <t>002-01-08-01 (TP)</t>
  </si>
  <si>
    <t>002-01-08-03 (TP)</t>
  </si>
  <si>
    <t>002-01-08-04 (TP)</t>
  </si>
  <si>
    <t>003-01-01-02  (TP)</t>
  </si>
  <si>
    <t>003-01-02-02 (PP)</t>
  </si>
  <si>
    <t>003-01-03 (T)</t>
  </si>
  <si>
    <t>003-01-05 (T)</t>
  </si>
  <si>
    <t>003-01-05-02 (TP)</t>
  </si>
  <si>
    <t>003-01-03-06 (PP)</t>
  </si>
  <si>
    <t>003-01-05-01 (PP)</t>
  </si>
  <si>
    <t>003-01-06 (T)</t>
  </si>
  <si>
    <t>003-01-06-01 (TP)</t>
  </si>
  <si>
    <t>003-01-07 (T)</t>
  </si>
  <si>
    <t>003-01-07-01 (TP)</t>
  </si>
  <si>
    <t>003-01-07-02 (TP)</t>
  </si>
  <si>
    <t>003-01-07-04 (TP)</t>
  </si>
  <si>
    <t>003-01-07-05 (TP)</t>
  </si>
  <si>
    <t>003-01-07-06 (TP)</t>
  </si>
  <si>
    <t>003-01-08 (T)</t>
  </si>
  <si>
    <t>003-01-08-01 (TP)</t>
  </si>
  <si>
    <t>003-01-08-02 (TP)</t>
  </si>
  <si>
    <t>003-01-08-03 (TP)</t>
  </si>
  <si>
    <t>003-01-08-04 (TP)</t>
  </si>
  <si>
    <t>003-01-08-05 (TP)</t>
  </si>
  <si>
    <t>004-01-01 (T, P)</t>
  </si>
  <si>
    <t>004-01-01-03 (PP)</t>
  </si>
  <si>
    <t>004-01-03-05 (TP)</t>
  </si>
  <si>
    <t>004-01-01-04 (PP)</t>
  </si>
  <si>
    <t>005-01-01-05 (TP)</t>
  </si>
  <si>
    <t>005-01-01-06 (TP)</t>
  </si>
  <si>
    <t>005-01-01-07 (TP)</t>
  </si>
  <si>
    <t>005-01-01-08 (TP)</t>
  </si>
  <si>
    <t>005-01-01-10 (TP)</t>
  </si>
  <si>
    <t>005-01-01-11 (TP)</t>
  </si>
  <si>
    <t>005-01-01-12 (TP)</t>
  </si>
  <si>
    <t>005-01-01-09 (TP)</t>
  </si>
  <si>
    <t>Neformaliojo ugdymo programų įgyvendinimo ir tinkamos ugdymo (si) aplinkos užtikrinimas  Kėdainių Dailės, Kalbų ir Muzikos mokyklose</t>
  </si>
  <si>
    <t>Maitinimo savarankiškai organizavimas mokyklose</t>
  </si>
  <si>
    <t>Saugių ugdymo sąlygų įstaigose užtikrinimas</t>
  </si>
  <si>
    <t xml:space="preserve">Vystyti jaunimui palankią aplinką, plėsti ir skatinti įvairias veiklas ir užimtumą, formuojant jaunimo politiką </t>
  </si>
  <si>
    <t xml:space="preserve">Jaunimui palankios aplinkos vystymas, skatinant įvairias veiklas,  formuojant jaunimo politiką </t>
  </si>
  <si>
    <t>Organizuoti  kultūros įstaigų veiklą,  užtikrinti kultūros paslaugų kokybę ir jų prieinamumą, finansuoti renginius bei kultūrines iniciatyvas</t>
  </si>
  <si>
    <t>Skatinti nevyriausybinių ir bendruomeninių organizacijų  plėtrą, didinti jų įtrauktį</t>
  </si>
  <si>
    <t xml:space="preserve">Bendruomeninių organizacijų veiklos projektų finansavimas, bendruomeninės veiklos stiprinimas </t>
  </si>
  <si>
    <t xml:space="preserve">Miesto bei rajono vietos veiklos grupių plėtros strategijų finansavimas </t>
  </si>
  <si>
    <t>Krašto muziejaus ir jo skyrių  veiklos užtikrinimas, kultūros paslaugų plėtra ir prieinamumo didinimas</t>
  </si>
  <si>
    <t>Sporto centro veiklos užtikrinimas, sveikatingumo bei sportinių renginių organizavimas bei vykdymas</t>
  </si>
  <si>
    <t>Finansuoti sporto veiklos programas, skatinti sporto organizacijas, sporto komandas ir sportininkus</t>
  </si>
  <si>
    <t>Baseino komplekso statybos priešprojektinių pasiūlymų / investicinio projekto parengimas</t>
  </si>
  <si>
    <t>Kėdainių kultūros centro rekonstrukcija ir  įveiklinimas</t>
  </si>
  <si>
    <t>Socialinių išmokų bei kompensacijų (būsto šildymo, šalto bei karšto vandens), paramos mirties atveju teikimas ir administravimas</t>
  </si>
  <si>
    <t>Prisidėjimas prie Savivaldybei priklausančio būsto renovacijos</t>
  </si>
  <si>
    <t xml:space="preserve">Aplinkos kokybės gerinimas ir apsauga, visuomenės aplinkosauginis švietimas </t>
  </si>
  <si>
    <t xml:space="preserve">Aplinkos monitoringas, oro, dirvožemio, požeminio ir paviršinio vandens nuotekų tyrimai </t>
  </si>
  <si>
    <t>Susidariusių atliekų surinkimas, transportavimas, tvarkymas, konteinerių, kompostavimo dėžių įsigijimas</t>
  </si>
  <si>
    <t>Želdynų ir želdinių apsauga, tvarkymas, būklės stebėsena, gėlynų kūrimas</t>
  </si>
  <si>
    <t>Dokumentų, padedančių užtikrinti darnią rajono savivaldybės teritorijų plėtrą, rengimas</t>
  </si>
  <si>
    <t xml:space="preserve">Investicinių projektų, planų, paraiškų, kitos techninės dokumentacijos rengimas  paramai gauti </t>
  </si>
  <si>
    <t>Objektų remontai pagal administracijos direktoriaus įsakymus</t>
  </si>
  <si>
    <t xml:space="preserve">Avarinių židinių likvidavimas </t>
  </si>
  <si>
    <t>Vandentiekio, nuotekų tinklų rekonstrukcija ir plėtra mieste</t>
  </si>
  <si>
    <t>Gatvių apšvietimo rekonstrukcija, įrengimas, modernizavimas</t>
  </si>
  <si>
    <t>Biudžetinių įstaigų stogų remontas</t>
  </si>
  <si>
    <t xml:space="preserve">Kompleksiškas daugiabučių gyvenamųjų namų kvartalų atnaujinimas </t>
  </si>
  <si>
    <t xml:space="preserve">Krakių tvenkinių hidrotechnikos statinių remontas ir techninės priežiūros vykdymas
</t>
  </si>
  <si>
    <t xml:space="preserve">Projekto "Kultūros paveldo ir gamtos objektų pritaikymas lankyti Kėdainių rajono savivaldybėje" įgyvendinimas (ES projekto "Kauno regiono funkcinės zonos strategija" dalis) </t>
  </si>
  <si>
    <t xml:space="preserve">Infrastruktūros miesto parke įrengimas </t>
  </si>
  <si>
    <t xml:space="preserve">Babėnų šilo miškotvarka ir pritaikymas patogiam poilsiui, laisvalaikiui </t>
  </si>
  <si>
    <t>Minareto ir jo prieigų tvarkyba</t>
  </si>
  <si>
    <t xml:space="preserve">Evangelikų ir reformatų bažnyčios infrastruktūros, jos varpinės  atnaujinimas </t>
  </si>
  <si>
    <t>Savivaldybės valdymo tobulinimo programa</t>
  </si>
  <si>
    <t xml:space="preserve">4.2.1.4.    4.2.1.5.    4.2.1.6.    4.2.1.7.  </t>
  </si>
  <si>
    <t>4.3.2.3.</t>
  </si>
  <si>
    <t>Jaunuolių skatinimas pasirinkti policijos pareigūno profesiją</t>
  </si>
  <si>
    <t xml:space="preserve">Dalyvavimas vaikų mokymo plaukti projekte „Mokėk plaukti ir saugiau elgtis vandenyje“ </t>
  </si>
  <si>
    <t>Kapinių teritorijų plėtra, atnaujinimas, kolumbariumų įrengimas, kapinių skaitmeninimas</t>
  </si>
  <si>
    <t xml:space="preserve">Papildomų sąlygų didelio mokymosi potencialo vaikų ugdymui sudarymas </t>
  </si>
  <si>
    <t>001-01-10-10 (TP)</t>
  </si>
  <si>
    <t xml:space="preserve">2.1. </t>
  </si>
  <si>
    <t xml:space="preserve">Dalyvaujamojo biudžeto iniciatyvų ugdymo įstaigose įgyvendinimas </t>
  </si>
  <si>
    <t>Saugios aplinkos kūrimas ir bendruomenės viešosios tvarkos užtikrinimas</t>
  </si>
  <si>
    <t>Geriamojo vandens tiekimo ir buitinių nuotekų tvarkymo infrastruktūros plėtros ir/ar rekonstrukcijos kaimiškosiose gyvenvietėse techninės dokumentacijos rengimas</t>
  </si>
  <si>
    <t>Sporto centro bazių atnaujinimas ir plėtra</t>
  </si>
  <si>
    <t>2026 m.</t>
  </si>
  <si>
    <t>2027 m.</t>
  </si>
  <si>
    <t>Finansuotų  projektų, programų skaičius</t>
  </si>
  <si>
    <t xml:space="preserve">Pagal patvirtintą aplinkos monitoringo programą per pusmetį nustatytų teršalų koncentracijų verčių viršijimų dalis nuo visų atliktų tyrimų, proc. </t>
  </si>
  <si>
    <t xml:space="preserve">Per metus registruotų gyvūnų daromos žalos incidentų skaičiaus sumažėjimas, proc. </t>
  </si>
  <si>
    <t>Per metus patenkintų prašymų dalis, proc., nuo gautų prašymų skaičiaus</t>
  </si>
  <si>
    <t>15</t>
  </si>
  <si>
    <t>ne daugiau 5</t>
  </si>
  <si>
    <t>10</t>
  </si>
  <si>
    <t>20</t>
  </si>
  <si>
    <t>25</t>
  </si>
  <si>
    <t>5</t>
  </si>
  <si>
    <t>Gautų  skundų dėl nesklandaus komunalinių atliekų tvarkymo sistemos veikimo, skaičiaus mažėjimas (kasmet), proc.</t>
  </si>
  <si>
    <t>Komunalinių atliekų tvarkymo sistemos įgyvendinimas pagal Kėdainių r. sav. atliekų prevencijos ir tvarkymo 2021-2027 m. planą, proc.</t>
  </si>
  <si>
    <t>95</t>
  </si>
  <si>
    <t>100</t>
  </si>
  <si>
    <t>Suteikta laikina globa bešeimininkiams gyvūnams, proc.</t>
  </si>
  <si>
    <t>Seniūnijų skaičius, kuriose įgyvendinamos želdynų ir želdinių apsaugos, tvarkymo, būklės stebėsenos, želdynų kūrimo, želdinių veisimo ir inventorizavimo priemonės</t>
  </si>
  <si>
    <t>Likviduotų objektų skaičius</t>
  </si>
  <si>
    <t xml:space="preserve">Žalioji infrastruktūra, kuriai suteikta parama kitais nei prisitaikymo prie klimato kaitos tikslais (ha) </t>
  </si>
  <si>
    <t xml:space="preserve">Vertinama įgyvendinus projektą 2029 m.  </t>
  </si>
  <si>
    <t>11</t>
  </si>
  <si>
    <t>Parengtų teritorijų planavimo dokumentų (specialiųjų, detaliųjų, bendrųjų, geodezinių, žemės sklypų formavimo ir pertvarkymo, kadastrinių matavimų  ir kt.) skaičius</t>
  </si>
  <si>
    <t>~40</t>
  </si>
  <si>
    <t xml:space="preserve">Parengtos dokumentacijos skaičius </t>
  </si>
  <si>
    <t>pagal poreikį</t>
  </si>
  <si>
    <t>Paklota vandentiekio ir nuotekų tinklų, m</t>
  </si>
  <si>
    <t>~300</t>
  </si>
  <si>
    <t>Remontuotų objektų skaičius</t>
  </si>
  <si>
    <t>Objektų skaičius, kuriuose likviduoti avariniai židiniai</t>
  </si>
  <si>
    <t>Parengtos techninės dokumentacijos skaičius</t>
  </si>
  <si>
    <t>1 Mw</t>
  </si>
  <si>
    <t>Remontuotų biudžetinių įstaigų kiemų skaičius</t>
  </si>
  <si>
    <t>Pagerinta dviračiams skirta infrastruktūra,  km / Įgyvendintos darnaus judumo priemonės</t>
  </si>
  <si>
    <t>Įsigytos galios nutolusi saulės elektrinė</t>
  </si>
  <si>
    <t>Įgyvendinta projekto veiklų, proc. (iš viso)</t>
  </si>
  <si>
    <t>augantis</t>
  </si>
  <si>
    <t>Prie  centralizuotų tinklų prisijungusių vartotojų skaičius</t>
  </si>
  <si>
    <t>Nutiestų tinklų, pakeistų atramų, šviestuvų kaičius</t>
  </si>
  <si>
    <t>KPP lėšomis suremontuotų, rekonstruotų, naujai nutiestų kelių ir pėsčiųjų bei dviračių takų ilgis, km</t>
  </si>
  <si>
    <t>~10</t>
  </si>
  <si>
    <t>Autobusų maršrutų skaičius</t>
  </si>
  <si>
    <t>Pastatų, kurių stogai remontuoti, skaičius</t>
  </si>
  <si>
    <t xml:space="preserve">Parengtų techninių dokumentacijų skaičius </t>
  </si>
  <si>
    <t>2</t>
  </si>
  <si>
    <t>12</t>
  </si>
  <si>
    <t>~9000</t>
  </si>
  <si>
    <t xml:space="preserve">Naujų kolumbariumų skaičius / suskaitmenintų kapinių skaičius </t>
  </si>
  <si>
    <t>Subjektų, kuriems suteikta finansinė parama, skaičius</t>
  </si>
  <si>
    <t>Atnaujintų arba naujai įrengtų daugiabučių namų bendro naudojimo erdvių plotas, m2</t>
  </si>
  <si>
    <t>Finansuotų projektų / paskatintų iniciatyvų bei suorganizuotų veiklų skaičius</t>
  </si>
  <si>
    <t>10/3</t>
  </si>
  <si>
    <t>13</t>
  </si>
  <si>
    <t xml:space="preserve">Savivaldybės savo indėliu prisidėjusi prie  plėtros strategijos projektų, skaičius </t>
  </si>
  <si>
    <t>Išmokytų 1-4 klasių mokinių plaukti skaičius nuo dalyvavusių programoje vaikų skaičiaus, proc.</t>
  </si>
  <si>
    <t>Atnaujintų/įrengtų vaikų sporto ir žaidimų aikštelių skaičius</t>
  </si>
  <si>
    <t xml:space="preserve">&gt;5,9  </t>
  </si>
  <si>
    <t>Organizuotai sportuojančių proc. nuo gyventojų skaičiaus savivaldybės teritorijoje, proc.</t>
  </si>
  <si>
    <t xml:space="preserve">Sporto projektuose vykdytų veiklų ir unikalių dalyvių skaičiaus didėjimas, proc. </t>
  </si>
  <si>
    <t>0,7</t>
  </si>
  <si>
    <t xml:space="preserve">Mokinių, dalyvaujančių FŠPU ir NVŠ sportinio ugdymo programose, dalis nuo bendro rajono mokinių, dalyvaujančių neformaliojo vaikų švietimo programose, skaičiaus/ proc. </t>
  </si>
  <si>
    <t>+10</t>
  </si>
  <si>
    <t xml:space="preserve">Organizuojamuose centro sveikatingumo ir sporto renginiuose dalyvaujančiųjų skaičiaus augimas, proc.  </t>
  </si>
  <si>
    <t>1</t>
  </si>
  <si>
    <t>Per metus atnaujintų arba naujai įrengtų   infrastruktūros objektų skaičius (valdomų sporto centro bazių)</t>
  </si>
  <si>
    <t xml:space="preserve">Iškovotų medalių šalies ir tarptautinėse aukšto meistriškumo varžybose skaičius </t>
  </si>
  <si>
    <t>&gt; 70</t>
  </si>
  <si>
    <t>Parengtų olimpinės bei nacionalinių rinktinių narių/ kandidatų skaičius</t>
  </si>
  <si>
    <t>Pagrindinio ugdymo pasiekimų patikrinimo (PUPP) metu bent pagrindinį lietuvių kalbos mokymosi pasiekimų lygį pasiekusių mokinių dalis, (proc.) / PUPP metu bent pagrindinį matematikos mokymosi pasiekimų lygį pasiekusių mokinių dalis, (proc.)</t>
  </si>
  <si>
    <t xml:space="preserve"> Ikimokykliniame ir priešmokykliniame ugdyme dalyvaujančių 3–5 metų vaikų dalis (proc.)</t>
  </si>
  <si>
    <t>Bendrojo ugdymo mokyklų 1–8 klasių komplektų, kurie yra jungtiniai, dalis, (proc.)</t>
  </si>
  <si>
    <t>Bendrojo ugdymo mokyklų klasių komplektų, kuriuose yra mažiau kaip 8 mokiniai, dalis (proc.)</t>
  </si>
  <si>
    <t>Pirmoko krepšelį gaunančiųjų skaičius</t>
  </si>
  <si>
    <t>~400</t>
  </si>
  <si>
    <t>Neformaliojo švietimo veikloje dalyvaujančių mokinių dalis (proc.)</t>
  </si>
  <si>
    <t>Mokinių, dalyvavusių vasaros stovyklose, dalis (proc.)</t>
  </si>
  <si>
    <t>NVŠ krepšeliu pasinaudojusių mokinių dalis (proc.)</t>
  </si>
  <si>
    <t>Suformuotų klasių skaičius (bendras)</t>
  </si>
  <si>
    <t xml:space="preserve">Neformaliojo vaikų švietimo galimybėmis pasinaudojusių mokinių skaičius (per dieną) </t>
  </si>
  <si>
    <t>14,6</t>
  </si>
  <si>
    <t>39</t>
  </si>
  <si>
    <t>Vertinama įgyvendinus projektą 2029 m.</t>
  </si>
  <si>
    <t>Švietimo pagalbą gaunančių mokinių dalis (proc.)</t>
  </si>
  <si>
    <t xml:space="preserve">Organizuotų kvalifikacijos tobulinimo renginių skaičius / kvalifikaciją ir kompetenciją tobulinusių  pedagogų, pagalbos mokinių specialistų, vadovų skaičius </t>
  </si>
  <si>
    <t>Mokyklų, kuriose įdiegtos universalaus dizaino ir kitos inžinerinės priemonės aplinką pritaikant asmenims, turintiems negalią, skaičius</t>
  </si>
  <si>
    <t>Mokinių, kurie naudojasi sukurta visos dienos mokyklos infrastruktūra, skaičius</t>
  </si>
  <si>
    <t>Į ikimokyklinį ir priešmokyklinį ugdymą įtrauktų vaikų iš socialinę riziką patiriančių šeimų teikiant jiems pagalbą ugdymo procese dalis (skaičiuojama įgyvendinus projektą -2027 m.)</t>
  </si>
  <si>
    <t>295 / 5390</t>
  </si>
  <si>
    <t>Abiturientų, laikiusių valstybinius brandos egzaminus (VBE), rezultatų įvertinimas pagal pagrindinį ir aukštesnįjį lygius</t>
  </si>
  <si>
    <t>Dalykinių olimpiadų ir konkursų prizininkų skaičius, tenkantis 10 tūkst. mokinių</t>
  </si>
  <si>
    <t>Mokinių, kuriems skirti piniginiai prizai, skaičius</t>
  </si>
  <si>
    <t>Įstaigų, kuriose vykdomos socialinio - emocinio ugdymo programos, dalis, (proc.)</t>
  </si>
  <si>
    <t>Ekologiškai besimaitinančių vaikų skaičius</t>
  </si>
  <si>
    <t>Įstaigų skaičius, kuriose atlikti remonto darbai / įrengti kondicionieriai</t>
  </si>
  <si>
    <t>Projekto „Ankstyvojo ugdymo užtikrinimas vaikams iš socialinę riziką patiriančių šeimų“ įgyvendinimas</t>
  </si>
  <si>
    <t xml:space="preserve">Įgyvendinamų prevencinių priemonių skaičius </t>
  </si>
  <si>
    <t>Išduotų leidinių skaičius (tūkst.)</t>
  </si>
  <si>
    <t>Bibliotekos lankytojų skaičius (tūkst.)</t>
  </si>
  <si>
    <t>Muziejaus lankytojų skaičius (tūkst.)</t>
  </si>
  <si>
    <t>Suorganizuotų  renginių, edukacinių užsiėmimų skaičius</t>
  </si>
  <si>
    <t>Finansuotų  projektų skaičius / projektų dalyvių ir lankytojų skaičius</t>
  </si>
  <si>
    <t>&gt;45</t>
  </si>
  <si>
    <t>&gt;1650</t>
  </si>
  <si>
    <t>Kultūros centrų  renginių lankytojų skaičius (tūkst.) /organizuojamų renginių skaičius</t>
  </si>
  <si>
    <t>&gt;40 /                   8</t>
  </si>
  <si>
    <t xml:space="preserve">Atlikta numatytų atnaujinimo ir pritaikymo darbų, proc.   / pritaikytomis patalpomis  besinaudojančių asmenų skaičiaus </t>
  </si>
  <si>
    <t>100/   &gt;290</t>
  </si>
  <si>
    <t xml:space="preserve">Atlikta numatytų atnaujinimo darbų, proc. / atnaujinta sporto infrastruktūra besinaudojančių asmenų skaičiaus </t>
  </si>
  <si>
    <t>2/1</t>
  </si>
  <si>
    <t xml:space="preserve">Parengtų įstaigų pastatų modernizavimo techninės dokumentacijos / atnaujinamų įstaigų skaičius </t>
  </si>
  <si>
    <t>30</t>
  </si>
  <si>
    <t>Įstaigų, kurioms gerinama materialinė, infrastruktūrinė aplinka, skaičius</t>
  </si>
  <si>
    <t>4</t>
  </si>
  <si>
    <t>Projekto veiklų įgyvendinimo proc., (bendras)</t>
  </si>
  <si>
    <t>Švietimo įstaigų darbuotojų važiavimo iš / į darbo išlaidų kompensavimas</t>
  </si>
  <si>
    <t>Asmenų, gaunančių socialinę pašalpą ir kompensacijas, skaičius</t>
  </si>
  <si>
    <t>Mokinių, gaunančių nemokamą maitinimą, skaičius</t>
  </si>
  <si>
    <t>Mokinių, gaunančių būtiniausius mokinio reikmenis, skaičius</t>
  </si>
  <si>
    <t>Vaikų, gaunančių nemokamą maitinimą, skaičius</t>
  </si>
  <si>
    <t>Parduotų su nuolaida bilietų skaičius (tūkst.)</t>
  </si>
  <si>
    <t>Asmenų, gavusių kompensacijas, skaičius</t>
  </si>
  <si>
    <t>Asmenų, gaunančių išmokas vaikams, skaičius</t>
  </si>
  <si>
    <t>Asmenų, kurių neveiksnumas peržiūrėtas, skaičius</t>
  </si>
  <si>
    <t>Pasibaigus užimtumo didinimo programoms po 6 mėnesių dirbs arba vykdys savarankišką veiklą asmenų dalis iš užimtumo didinimo programų dalyvių skaičiaus (procentai)</t>
  </si>
  <si>
    <t>Asmenų, gaunančių kompensaciją, skaičius</t>
  </si>
  <si>
    <t xml:space="preserve">Kultūros įstaigų  darbuotojų, gyvenančių 10 ir daugiau kilometrų nuo darbo vietos, kuriems kompensuojamos kelionės išlaidos, dalis (proc.) </t>
  </si>
  <si>
    <t xml:space="preserve">Socialinių įstaigų  darbuotojų, gyvenančių 10 ir daugiau kilometrų nuo darbo vietos, kuriems kompensuojamos kelionės išlaidos, dalis (proc.) </t>
  </si>
  <si>
    <t>Paramos gavėjų skaičius</t>
  </si>
  <si>
    <t>Paslaugas gavusių asmenų skaičius</t>
  </si>
  <si>
    <t>Paslaugų gavėjų skaičius</t>
  </si>
  <si>
    <t>Globojamų asmenų skaičius/globojamų asmenų, kuriems teikiamos paslaugos, procentas, palyginus su visais asmenimis, kuriems nustatytas paslaugos poreikis</t>
  </si>
  <si>
    <t>Asmenų su negalia klausimų koordinavimo funkcijos vykdymas, proc.</t>
  </si>
  <si>
    <t>Asmenų, kuriems vienu metu teikiamos atvejo vadybos paslaugos, skaičius</t>
  </si>
  <si>
    <t>Bendruomeninių šeimos namų darbuotojų pareigybių skaičius</t>
  </si>
  <si>
    <t>Asmenų, kuriems suteiktos paslaugos, skaičius</t>
  </si>
  <si>
    <t>Finansuotų vaikų dienos centrų  skaičius/veiklose dalyvavusių vaikų, jaunuolių  skaičius</t>
  </si>
  <si>
    <t>Socialinių darbuotojų ir atvejo vadybininkų darbui su šeimomis, patiriančiomis socialinę riziką, skaičius/šeimų, kurioms teikiamos paslaugos,  procentas, palyginus su visomis šeimomis, kurioms nustatytas paslaugos poreikis</t>
  </si>
  <si>
    <t>Įgyvendintų prevencinių priemonių skaičius</t>
  </si>
  <si>
    <t>Savanorių ugniagesių veikloje dalyvaujančių gyventojų skaičius</t>
  </si>
  <si>
    <t>Įgyvendintų ekstremaliųjų situacijų prevencijos priemonių plano vykdymo procentas</t>
  </si>
  <si>
    <t>3</t>
  </si>
  <si>
    <t>1208</t>
  </si>
  <si>
    <t>~900</t>
  </si>
  <si>
    <t xml:space="preserve">Paramos teikimo nepasiturintiems asmenims užtikrinimas, proc. </t>
  </si>
  <si>
    <t>Asmenų, gaunančių individualios pagalbos teikimo išlaidų kompensacijas, skaičius</t>
  </si>
  <si>
    <t xml:space="preserve">Numatytos paramos teikimas pagal teisės aktus, proc. </t>
  </si>
  <si>
    <t xml:space="preserve">Koordinatoriaus funkcijų vykdymas, proc. </t>
  </si>
  <si>
    <t>14</t>
  </si>
  <si>
    <t>~200</t>
  </si>
  <si>
    <t>Globojamų vaikų skaičius</t>
  </si>
  <si>
    <t>139</t>
  </si>
  <si>
    <t>Socialinių paslaugų išsivystymo normatyvų užtikrinimas, proc.</t>
  </si>
  <si>
    <t>Asmenų, kuriems finansuotos socialinės paslaugos, skaičius</t>
  </si>
  <si>
    <t>44</t>
  </si>
  <si>
    <t>Asmenų, gaunančių išmokas, skaičius</t>
  </si>
  <si>
    <t>Laikino atokvėpio paslaugos teikimas ir administravimas</t>
  </si>
  <si>
    <t xml:space="preserve">Paslaugos teikimo užtikrinimas, asmenims, kuriems nustatytas poreikis, proc. </t>
  </si>
  <si>
    <t>10/195</t>
  </si>
  <si>
    <t>Asmenų, kuriems suteikta krizių įveikimo, konsultacinė pagalba</t>
  </si>
  <si>
    <t>~120</t>
  </si>
  <si>
    <t>Paskatintų jaunuolių skaičius</t>
  </si>
  <si>
    <t>Įsigytų socialinės paskirties butų skaičius</t>
  </si>
  <si>
    <t>Įsigytas ir pritaikytas būstas</t>
  </si>
  <si>
    <t>Einamaisiais metais pagal poreikį atliktų  remontų socialiniuose būstuose skaičius, proc.</t>
  </si>
  <si>
    <t xml:space="preserve">Finansavimas pagal teikiamą poreikį </t>
  </si>
  <si>
    <t>Pritaikytų būstų neįgaliesiems skaičius</t>
  </si>
  <si>
    <t>Socialiai pažeidžiamų, socialinę riziką (atskirtį) patiriančių asmenų, gavusių paslaugas naujoje ar modernizuotoje infrastruktūroje skaičius per metus</t>
  </si>
  <si>
    <t>Atnaujintų/sukurtų nakvynės namų vietų</t>
  </si>
  <si>
    <t>33,4</t>
  </si>
  <si>
    <t>33,9</t>
  </si>
  <si>
    <t>Savivaldybės biudžeto dalis, skirta socialinėms paslaugoms ir išmokoms, kaip procentinė dalis nuo bendros sumos, skiriamos socialinėms paslaugoms ir išmokoms, proc.</t>
  </si>
  <si>
    <t>≤ 6 mėn.</t>
  </si>
  <si>
    <t xml:space="preserve">Socialinių paslaugų teikimo pradžios terminas ne ilgesnis nei nurodytas  teisės aktuose </t>
  </si>
  <si>
    <t>Rodiklis bus pasiektas 2029 m.</t>
  </si>
  <si>
    <t>Naujos arba modernizuotos socialinės rūpybos infrastruktūros (ne būsto) talpumas</t>
  </si>
  <si>
    <t xml:space="preserve">Įvykdytų savivaldybės mobilizacijos plano priemonių dalis, proc. </t>
  </si>
  <si>
    <t>27</t>
  </si>
  <si>
    <t>100/  &gt;370</t>
  </si>
  <si>
    <t>130,5</t>
  </si>
  <si>
    <t>Projekte dalyvaujančių verslo subjektų skaičius</t>
  </si>
  <si>
    <t xml:space="preserve">Suteiktų  informacinių, konsultacinių paslaugų ūkio subjektams ir asmenims pagal paklausimus skaičius, val. </t>
  </si>
  <si>
    <t>~520</t>
  </si>
  <si>
    <t>1/0</t>
  </si>
  <si>
    <t>1/100</t>
  </si>
  <si>
    <t>Sukurtos arba atkurtos atviros erdvės (arai)</t>
  </si>
  <si>
    <t>Įrengiamų/atnaujinamų/pritaikomų  parko elementų (erdvių)</t>
  </si>
  <si>
    <t>004-01-03-03 (TP)</t>
  </si>
  <si>
    <t>004-01-03-06 (TP)</t>
  </si>
  <si>
    <t>Turizmo ir verslo informacinio centro lankytojų skaičiaus didėjimas, proc., lyginant su praėjusiais metais</t>
  </si>
  <si>
    <t>Kulto pastatų, kuriems skirtas finansavimas tvarkybos darbams atlikti, skaičius</t>
  </si>
  <si>
    <t xml:space="preserve">Einamaisiais metais numatytų darbų, proc. </t>
  </si>
  <si>
    <t>Turistams pritaikytų ir patogiai pasiekiamų turizmo objektų skaičius</t>
  </si>
  <si>
    <t>Tvarkomų kultūros paveldo objektų ar kultūros paveldo statinių skaičius</t>
  </si>
  <si>
    <t>Tvarkomų objektų skaičius</t>
  </si>
  <si>
    <t>43</t>
  </si>
  <si>
    <t>Atnaujinamų,  tvarkomų, pritaikomų lankymui teritorijų, gamtos paveldo objektų (vnt.)</t>
  </si>
  <si>
    <t>Remontuojamų, prižiūrimų melioracijos griovių ilgis, km</t>
  </si>
  <si>
    <t>Gyvenviečių, kuriose atlikti drenažo remonto darbai, skaičius</t>
  </si>
  <si>
    <t>Parengtų projektų skaičius</t>
  </si>
  <si>
    <t>Suremontuotų hidrotechninių įrenginių skaičius</t>
  </si>
  <si>
    <t>8</t>
  </si>
  <si>
    <t>Rekonstruotų hidrotechninių įrenginių skaičius</t>
  </si>
  <si>
    <t>Rekonstruojamų melioracijos griovių ilgis, km</t>
  </si>
  <si>
    <t>~16500</t>
  </si>
  <si>
    <t>Tikslingai panaudoto rezervo
dalis, proc.</t>
  </si>
  <si>
    <t>Tikslingai panaudoto fondo
dalis, proc.</t>
  </si>
  <si>
    <t>Finansinių įsipareigojimų vykdymo savalaikiškumas, proc.</t>
  </si>
  <si>
    <t>Įgyvendinamų gyventojų iniciatyvų skaičius</t>
  </si>
  <si>
    <t>70</t>
  </si>
  <si>
    <t>Atliktų  kontrolės ir audito tarnybos auditų skaičius pagal patvirtintą metų planą (proc.)</t>
  </si>
  <si>
    <t xml:space="preserve">ne mažiau 90 proc. </t>
  </si>
  <si>
    <t>Korupcijos prevencijos veiksmų plano metinis įvykdymas, proc.</t>
  </si>
  <si>
    <t xml:space="preserve">Administracinės naštos mažinimo plano metinis įvykdymo proc. </t>
  </si>
  <si>
    <t>Savivaldybės administracijos darbuotojų, per metus tobulinusių kvalifikaciją, dalis, proc.</t>
  </si>
  <si>
    <t>Kokybės vadybos sistemos administracinių paslaugų rodiklių pasiekimas</t>
  </si>
  <si>
    <t>Diasporos atstovų, prisidedančių prie Kėdainių vardo garsinimo ir ryšių su užsienio lietuviais stiprinimo, skaičius</t>
  </si>
  <si>
    <t>Savivaldybėje esančių seniūnijų skaičius</t>
  </si>
  <si>
    <t xml:space="preserve">Tarybos narių dalyvavimas rajono tarybos posėdžiuose, komitetuose, kolegijoje, komisijų veiklose </t>
  </si>
  <si>
    <t>Nenumatytų išlaidų padengimo bei savalaikis finansinių įsipareigojimų vykdymo, proc.</t>
  </si>
  <si>
    <t>2/3</t>
  </si>
  <si>
    <t>Modernizuotų socialinių paslaugų įstaigų senyvo amžiaus asmenimis skaičius / naudos gavėjų skaičius per metus</t>
  </si>
  <si>
    <t>Specializuotos kompleksinės pagalbos teikimas smurtą artimoje aplinkoje patyrusiems  asmenims (asm. skaičius)</t>
  </si>
  <si>
    <t>Vykdomų valstybės deleguotų funkcijų skaičius (bendras)</t>
  </si>
  <si>
    <t xml:space="preserve">Finansinės paramos teikimas per Savivaldybės smulkiojo verslo rėmimo fondą </t>
  </si>
  <si>
    <t>Administracijos pareigybių skaičius vykdantis savivaldybei priskirtas funkcijas / savivaldybės administracijos pareigybių skaičius, tenkantis 1000 rajono gyventojų</t>
  </si>
  <si>
    <t>10-tuke</t>
  </si>
  <si>
    <t>4.1.1.11.                             4.1.1.12</t>
  </si>
  <si>
    <t xml:space="preserve"> Visuomenės sveikatos rėmimo specialiosios programos įgyvendinimas, proc.</t>
  </si>
  <si>
    <t>Visuomenės sveikatos priežiūros funkcijų vykdymas, proc.</t>
  </si>
  <si>
    <t>Asmenų, dalyvavusių sveikatos raštingumo didinimo veiklose, skaičius</t>
  </si>
  <si>
    <t>Finansuotų projektų skaičius</t>
  </si>
  <si>
    <t>Naujos arba modernizuotos sveikatos priežiūros infrastruktūros naudotojų skaičius per metus</t>
  </si>
  <si>
    <t>Paramą gavusių nacionalinio, regionų ar vietos lygmens viešojo administravimo ar viešąsias paslaugas teikiančių įstaigų skaičius</t>
  </si>
  <si>
    <t>Asmenys, dalyvavę kvalifikacijos įgijimo veiklose</t>
  </si>
  <si>
    <t xml:space="preserve">Energiją taupančių šviestuvų dalis  (proc.) nuo bendro šviestuvų skaičiaus mieste ir  rajone </t>
  </si>
  <si>
    <t xml:space="preserve">Kėdainių rajono savivaldybės vieta Lietuvos savivaldybių aplinkosaugos reitinge  </t>
  </si>
  <si>
    <t xml:space="preserve">Reitingo 10-ke </t>
  </si>
  <si>
    <t xml:space="preserve">Bendras tvarkomų ir prižiūrimų savivaldybės viešųjų teritorijų plotas (ha) </t>
  </si>
  <si>
    <t>547,4</t>
  </si>
  <si>
    <t>pagal subjektų prašymus</t>
  </si>
  <si>
    <t>Prižiūrimų žvyrkelių ilgis, km / diegiamų dulkėtumo mažinimo priemonių skaičius</t>
  </si>
  <si>
    <t>~35/1</t>
  </si>
  <si>
    <t xml:space="preserve">Dviračių takų ilgis metų pabaigoje, km  /  Keleivių apyvarta kelių transportu,  keleivių sk./ km </t>
  </si>
  <si>
    <t>Naudojamų žemės ūkio naudmenų plotas, tenkantis 1000 gyventojų, Kėdainių rajono savivaldybėje, palyginti su Lietuvos vidurkiu (santykis)</t>
  </si>
  <si>
    <t>ne mažiau  2 k.</t>
  </si>
  <si>
    <t>100/100</t>
  </si>
  <si>
    <t>Procentas besikreipiančių asmenų ir šeimų, kurie atitikę paramos/paslaugų gavimo sąlygas, gavo reikiamą paramą / paslaugas pagal nustatytus teisės aktus, proc.</t>
  </si>
  <si>
    <t>Modernizuotos sveikatos priežiūros infrastruktūros naudotojų skaičius, (tūkst.)</t>
  </si>
  <si>
    <t>~360</t>
  </si>
  <si>
    <t>~380</t>
  </si>
  <si>
    <t>Infrastruktūros vienetų, pritaikytų neįgaliųjų poreikiams, skaičius</t>
  </si>
  <si>
    <t>Stebėsenos rodiklio pavadinimas (matavimo vnt.)</t>
  </si>
  <si>
    <t xml:space="preserve">Dirbančiųjų skaičiaus pokytis veikiančiose įmonėse metų pradžioje, lyginant su praeitais metais, proc. </t>
  </si>
  <si>
    <t>Laiku ir pagal teisės aktų reikalavimus parengtų teritorijų planavimo dokumentų dalis (proc.)</t>
  </si>
  <si>
    <t xml:space="preserve">KRSA valdomų ir tvarkomų informacinių sistemų skaičius / visuomenei atvertų duomenų rinkinių skaičius (kaupiamieji vienetai) </t>
  </si>
  <si>
    <t>7</t>
  </si>
  <si>
    <t xml:space="preserve">Prioritetinėms sporto šakoms skirtų savivaldybės biudžeto asignavimų nuo bendro sporto veikloms skirto finansavimo,  dalis (proc.) </t>
  </si>
  <si>
    <t>~30</t>
  </si>
  <si>
    <t xml:space="preserve">Pedagoginių darbuotojų, gyvenančių 10 ir daugiau kilometrų nuo darbo vietos, kuriems kompensuojamos kelionės išlaidos, dalis (proc.) </t>
  </si>
  <si>
    <t>Į dalyvaujamojo biudžeto iniciatyvas įsitraukusiųjų  mokyklų skaičius</t>
  </si>
  <si>
    <t>Atlikta numatytų pritaikymo darbų, proc. (bendras)</t>
  </si>
  <si>
    <t>Parengtos techninės dokumentacijos  skaičius</t>
  </si>
  <si>
    <t xml:space="preserve">Stacionarių ir nestacionarių socialinių paslaugų teikimo pradžios terminas ne ilgesnis nei nurodytas  teisės aktuose </t>
  </si>
  <si>
    <t>Atnaujinamų seniūnijų pastatų, skaičius</t>
  </si>
  <si>
    <t>Parengtos techninės dokumentacijos, skaičius. / einamaisiais metais atliekamų projekte numatytų darbų proc.(bendras)</t>
  </si>
  <si>
    <t>Turistams siūlomų ekskursijų maršrutų  įvairovė, lankant miesto bei rajono istorinius, kultūros paveldo objektus, žymias vietas, skaičius</t>
  </si>
  <si>
    <t>Tarybos posėdžių, komitetų transliavimo dažnumas, viešumas ir prieinamumas visuomenei, proc.</t>
  </si>
  <si>
    <t>003-01-04 (T)</t>
  </si>
  <si>
    <t>Surinktų ir sutvarkytų mišrių komunalinių atliekų kiekio sumažėjimas, t (tonomis)/metus</t>
  </si>
  <si>
    <t>~30-40</t>
  </si>
  <si>
    <t xml:space="preserve">Kultūros veiklų dalyvių ir lankytojų (visose kultūros įstaigose) skaičius 1 tūkst. rajono gyventojų </t>
  </si>
  <si>
    <t>15/24</t>
  </si>
  <si>
    <t>Atnaujinamų teritorijų skaičius, m</t>
  </si>
  <si>
    <t>Mokytojų ir švietimo pagalbos specialistų pritraukimas, perkvalifikavimas ir skatinimas</t>
  </si>
  <si>
    <t>002-01-05-02 (TP)</t>
  </si>
  <si>
    <t>Daugiabučių namų patalpų pritaikymas minimaliems priedangų reikalavimams</t>
  </si>
  <si>
    <t>Pritaikytų daugiabučių namų minimaliems priedangų reikalavimams skaičius</t>
  </si>
  <si>
    <t xml:space="preserve"> 2028 m. asignavimai ir kitos lėšos</t>
  </si>
  <si>
    <t>2028 m.</t>
  </si>
  <si>
    <t>Pagal programą įdarbintų 14-21 m. jaunuolių skaičius, veiklose dalyvaujančių savanorių skaičius</t>
  </si>
  <si>
    <t xml:space="preserve">Investicijoms gerinamas viešųjų teritorijų plotas, ha (LEZ teritorijos bendras plotas) </t>
  </si>
  <si>
    <t>97.7</t>
  </si>
  <si>
    <t>74/ 55,22</t>
  </si>
  <si>
    <t>295/5390</t>
  </si>
  <si>
    <t>25/65</t>
  </si>
  <si>
    <t xml:space="preserve">Įstaigų, plečiančių skaitmeninimą, skaičius </t>
  </si>
  <si>
    <t>27/100</t>
  </si>
  <si>
    <t xml:space="preserve">&gt;80 </t>
  </si>
  <si>
    <t>0</t>
  </si>
  <si>
    <t xml:space="preserve">Sporto projektų finansavimas </t>
  </si>
  <si>
    <t>Sportininkų ir jų trenerių paskatinimas už sporto laimėjimus</t>
  </si>
  <si>
    <t xml:space="preserve">Vaikų maitinimo ekologiškais ir pagal nacionalinę maisto kokybės sistemą pagamintais produktais organizavimas (dalyvavimas projekte) </t>
  </si>
  <si>
    <t>7/10</t>
  </si>
  <si>
    <t>2.1.1.1.            2.1.1.2.</t>
  </si>
  <si>
    <t>1/2</t>
  </si>
  <si>
    <t>Fizinio aktyvumo veiklų skatinimas ir aukšto meistriškumo sporto plėtros užtikrinimas</t>
  </si>
  <si>
    <t>~220</t>
  </si>
  <si>
    <t xml:space="preserve">Į veiklas įtrauktų asmenų skaičius </t>
  </si>
  <si>
    <t>2300</t>
  </si>
  <si>
    <t>2400</t>
  </si>
  <si>
    <t>2500</t>
  </si>
  <si>
    <t>Savivaldybės finansinė parama pirmąjį būstą įsigyjančioms jaunoms šeimoms</t>
  </si>
  <si>
    <t>Socialinės reabilitacijos paslaugų asmenims su negalia bendruomenėje organizavimas</t>
  </si>
  <si>
    <t>Asmenų su negalia, gavusių paslaugas, skaičius</t>
  </si>
  <si>
    <t>Vaikų dienos socialinės priežiūros paslaugų finansavimas vaikų dienos centruose</t>
  </si>
  <si>
    <t>Bendrojo ugdymo mokyklų (vykdančių vidurinio ar pagrindinio ugdymo programas), turinčių gamtos mokslų laboratorijas/sensorinius kambarius dalis (proc.)</t>
  </si>
  <si>
    <t>90/85</t>
  </si>
  <si>
    <t>95/90</t>
  </si>
  <si>
    <t>~20</t>
  </si>
  <si>
    <t>~170</t>
  </si>
  <si>
    <t>~490</t>
  </si>
  <si>
    <t>Bendruomeninės fizinio aktyvumo infrastruktūros priežiūra, atnaujinimas ir (arba) plėtra</t>
  </si>
  <si>
    <t>~35</t>
  </si>
  <si>
    <t>45</t>
  </si>
  <si>
    <t xml:space="preserve">Vandentiekio, nuotekų tinklų rekonstrukcija ir plėtra rajone </t>
  </si>
  <si>
    <t>003-01-05-06 (TP)</t>
  </si>
  <si>
    <t>1000/30/60</t>
  </si>
  <si>
    <t>Tvarkomų ir prižiūrimų savivaldybės viešųjų teritorijų plotas (ha) mieste ir rajone / Vidutinis apšvietimo įjungimo laikas mieste /  seniūnijose , val.</t>
  </si>
  <si>
    <t xml:space="preserve">167/371/ne        trumpiau kaip 7 val. </t>
  </si>
  <si>
    <t>Sporto sričių programų finansavimas</t>
  </si>
  <si>
    <t>2047</t>
  </si>
  <si>
    <t>2014</t>
  </si>
  <si>
    <t>2006</t>
  </si>
  <si>
    <t>1320</t>
  </si>
  <si>
    <t>1203</t>
  </si>
  <si>
    <t>12250</t>
  </si>
  <si>
    <t>450</t>
  </si>
  <si>
    <t>8100</t>
  </si>
  <si>
    <t>8050</t>
  </si>
  <si>
    <t>8000</t>
  </si>
  <si>
    <t>76</t>
  </si>
  <si>
    <t>74</t>
  </si>
  <si>
    <t>140</t>
  </si>
  <si>
    <t>250</t>
  </si>
  <si>
    <t>260</t>
  </si>
  <si>
    <t>265</t>
  </si>
  <si>
    <t xml:space="preserve">SBVB </t>
  </si>
  <si>
    <t>50</t>
  </si>
  <si>
    <t>175</t>
  </si>
  <si>
    <t>~260/98,5</t>
  </si>
  <si>
    <t>~260/99</t>
  </si>
  <si>
    <t>17</t>
  </si>
  <si>
    <t>160</t>
  </si>
  <si>
    <t>26/100</t>
  </si>
  <si>
    <t>&gt;350</t>
  </si>
  <si>
    <t>&gt;8500</t>
  </si>
  <si>
    <t>&gt;8000</t>
  </si>
  <si>
    <t>&gt;200</t>
  </si>
  <si>
    <t>&gt;130 / &gt;1300</t>
  </si>
  <si>
    <t>&gt;18/ &gt;4500</t>
  </si>
  <si>
    <t>Fizinio aktyvumo veiklų dalyvių skaičiaus didėjimas (proc.) / rajone organizuojamų aukšto meistriškumo sporto renginių skaičiaus augimas</t>
  </si>
  <si>
    <t>Patrauklios viešosios erdvės kūrimas Aristavos kaime</t>
  </si>
  <si>
    <t>Patrauklios viešosios erdvės kūrimas Dotnuvos miestelyje</t>
  </si>
  <si>
    <t>daugiau nei 90</t>
  </si>
  <si>
    <t>004-01-03-01 (PP)</t>
  </si>
  <si>
    <t>004-01-03-04 (TP)</t>
  </si>
  <si>
    <t>Valstybei nuosavybės teise priklausančių melioracijos statinių ir (ar) sistemų rekonstravimo ir projektavimo darbų bei apleistų žemės plotų mažinimo priemonių įgyvendinimas</t>
  </si>
  <si>
    <t xml:space="preserve">Sukurtų erdvių skaičius </t>
  </si>
  <si>
    <t>004-01-04-02 (TP)</t>
  </si>
  <si>
    <t>004-01-04-06 (TP)</t>
  </si>
  <si>
    <t>5800</t>
  </si>
  <si>
    <t xml:space="preserve">Švietimo paslaugų kokybės gerinimas, aprūpinant efektyviai veikiančias bendrojo ugdymo mokyklas laboratorine  įranga ir priemonėmis bei sensoriniams kambariams įsirengti, priemonėms įsigyti </t>
  </si>
  <si>
    <t>Dengto futbolo maniežo investicinio projekto parengimas</t>
  </si>
  <si>
    <t>002-01-02-01 (PP)</t>
  </si>
  <si>
    <t>002-01-02-02 (PP)</t>
  </si>
  <si>
    <t>002-01-02-03 (PP)</t>
  </si>
  <si>
    <t>002-01-01-04 (TP)</t>
  </si>
  <si>
    <t>002-01-01-05 (PP)</t>
  </si>
  <si>
    <t>002-01-01-06 (TP)</t>
  </si>
  <si>
    <t>002-01-03-09 (TP)</t>
  </si>
  <si>
    <t>002-01-03-08 (TP)</t>
  </si>
  <si>
    <t>002-01-03-07 (TP)</t>
  </si>
  <si>
    <t>002-01-03-06 (TP)</t>
  </si>
  <si>
    <t>002-01-03-05 (TP)</t>
  </si>
  <si>
    <t>002-01-03-04 (TP)</t>
  </si>
  <si>
    <t>002-01-03-10 (TP)</t>
  </si>
  <si>
    <t>002-01-03-11 (TP)</t>
  </si>
  <si>
    <t>002-01-03-12 (TP)</t>
  </si>
  <si>
    <t>002-01-03-13 (TP)</t>
  </si>
  <si>
    <t>002-01-03-15 (TP)</t>
  </si>
  <si>
    <t>002-01-04 (T)</t>
  </si>
  <si>
    <t>002-01-04-07 (TP)</t>
  </si>
  <si>
    <t>002-01-05 (T, P)</t>
  </si>
  <si>
    <t>Sudaryti sąlygas stiprinti gyventojų sveikatą užtikrinant prieinamų, kokybiškų ir integruotų visuomenės sveikatos bei sveikatos priežiūros paslaugų plėtrą, veiklų tęstinumą ir  įgyvendinimą</t>
  </si>
  <si>
    <t>Sveikatos priežiūros paslaugų teikimo pajėgumų stiprinimas, užtikrinant paslaugų kokybę, saugą ir prieinamumą</t>
  </si>
  <si>
    <t>Skatinti vietos bendruomenę įsitraukti į vietos valdymą</t>
  </si>
  <si>
    <t>005-01-01-13 (TP)</t>
  </si>
  <si>
    <t>~1000</t>
  </si>
  <si>
    <t>005-01-03-01 (TP)</t>
  </si>
  <si>
    <t>Seniūnijas atstovaujančių  seniūnaičių skaičius</t>
  </si>
  <si>
    <t>96</t>
  </si>
  <si>
    <t>Interreg Lietuvos-Lenkijos projekto "SEEHEARACT" kofinansavimas, atnaujinant  Kėdainių krašto muziejaus ekspozicijas</t>
  </si>
  <si>
    <t>Patenkintų prašymų gauti būsto nuomos ar išperkamosios būsto nuomos mokesčių dalies kompensaciją, skaičius iš bendro pateikusių prašymus asmenų skaičiaus (proc.)</t>
  </si>
  <si>
    <t xml:space="preserve">Patenkintų prašymų, gauti finansinę paramą pirmajam būstui įsigyti, proc. </t>
  </si>
  <si>
    <t xml:space="preserve">Integralios pagalbos teikimas ir plėtra Kėdainių rajono savivaldybėje (ES projektas) </t>
  </si>
  <si>
    <t>Pilietiškumo, pilietinio atsparumo ir kt. mokymuose dalyvaujančiųjų skaičius</t>
  </si>
  <si>
    <t>Savivaldybės religinių bendruomenių ir bendrijų rėmimo programos įgyvendinimas</t>
  </si>
  <si>
    <t>~2200</t>
  </si>
  <si>
    <t>~2940</t>
  </si>
  <si>
    <t>~1390</t>
  </si>
  <si>
    <t>002-01-03 (T)</t>
  </si>
  <si>
    <t>002-01-06-01 (TP)</t>
  </si>
  <si>
    <t>002-01-06-02 (TP)</t>
  </si>
  <si>
    <t>002-01-06-03 (TP)</t>
  </si>
  <si>
    <t>002-01-06-04 (TP)</t>
  </si>
  <si>
    <t>002-01-07 (T)</t>
  </si>
  <si>
    <t>002-01-07-01 (TP)</t>
  </si>
  <si>
    <t>002-01-07-02 (TP)</t>
  </si>
  <si>
    <t>002-01-07-03 (TP)</t>
  </si>
  <si>
    <t>002-01-07-04 (TP)</t>
  </si>
  <si>
    <t>002-01-07-05 (TP)</t>
  </si>
  <si>
    <t>002-01-07-06 (TP)</t>
  </si>
  <si>
    <t>002-01-08 (T, P)</t>
  </si>
  <si>
    <t>002-01-08-05 (TP)</t>
  </si>
  <si>
    <t>002-01-08-06 (TP)</t>
  </si>
  <si>
    <t>002-01-08-07 (PP)</t>
  </si>
  <si>
    <t>002-01-08-08 (PP)</t>
  </si>
  <si>
    <t>002-01-08-09 (PP)</t>
  </si>
  <si>
    <t xml:space="preserve">  2028 m. asignavimai ir kitos lėšos</t>
  </si>
  <si>
    <t xml:space="preserve">Statinių, pritaikytų kolektyvinei apsaugai, skaičius </t>
  </si>
  <si>
    <t>6</t>
  </si>
  <si>
    <t>002-01-07-09 (TP)</t>
  </si>
  <si>
    <t xml:space="preserve">PATVIRTINTA </t>
  </si>
  <si>
    <t>Kėdainių rajono savivaldybės tarybos</t>
  </si>
  <si>
    <t>strateginio veiklos plano 1 priedas</t>
  </si>
  <si>
    <t>Siektinos stebėsenos rodiklių reikšmės</t>
  </si>
  <si>
    <t>~90</t>
  </si>
  <si>
    <t xml:space="preserve">Vieta pagal lyčių lygybės stebėsenos savivaldybėse rodiklius </t>
  </si>
  <si>
    <t xml:space="preserve">180,05 /3,9 </t>
  </si>
  <si>
    <t>62/20</t>
  </si>
  <si>
    <t>62/30</t>
  </si>
  <si>
    <t>62/35</t>
  </si>
  <si>
    <t>1/50</t>
  </si>
  <si>
    <t>Parengta projektinė dokumentacija/atlikta tvarkybos darbų, proc. (bendras)</t>
  </si>
  <si>
    <t>+1</t>
  </si>
  <si>
    <t>Surenkamų rūšiuojamųjų komunalinių atliekų kiekių didėjimas, proc.</t>
  </si>
  <si>
    <t>Projekto „Žaliosios infrastruktūros Kėdainių miesto urbanizuotoje aplinkoje plėtojimas“ įgyvendinimas</t>
  </si>
  <si>
    <t>Infrastruktūros plėtros sutarčių, pagal kurias išmokėtos išmokos, skaičius, vnt.</t>
  </si>
  <si>
    <t>Projekto „Geriamojo vandens tiekimo ir nuotekų tvarkymo paslaugų prieinamumo didinimas Kėdainių rajone“ įgyvendinimas</t>
  </si>
  <si>
    <t xml:space="preserve">40 /15,3 </t>
  </si>
  <si>
    <t>46 /15,4</t>
  </si>
  <si>
    <t>49,5/15,5</t>
  </si>
  <si>
    <t>003-01-07-03 (PP)</t>
  </si>
  <si>
    <t>Projekto „Darnaus judumo mieste skatinimas, plėtojant dviračių bei pėsčiųjų takų infrastruktūrą“ įgyvendinimas</t>
  </si>
  <si>
    <t>Tikslingas finansavimas reikalingiems darbams atlikti pagal poreikį, proc.</t>
  </si>
  <si>
    <t>003-01-06-02 (TP)</t>
  </si>
  <si>
    <t>Suorganizuotas jaunimo renginys</t>
  </si>
  <si>
    <t xml:space="preserve">Jaunimo užimtumo vasarą ir integracijos į darbo rinką programos įgyvendinimas, skatinimas užsiimti savanoriška veikla </t>
  </si>
  <si>
    <t>Jaunimo (14–29 m.) dalyvavimo savivaldybės formuojamos jaunimo politikos veiklose lygis, proc.</t>
  </si>
  <si>
    <t>&gt;10</t>
  </si>
  <si>
    <t>Projekto „Rūšiuojamojo atliekų surinkimo skatinimas Kėdainių rajono savivaldybėje“ įgyvendinimas</t>
  </si>
  <si>
    <t>Projekto „Kokybiškų visuomenės sveikatos paslaugų prieinamumo didinimas Kėdainių rajone" įgyvendinimas</t>
  </si>
  <si>
    <t>Projekto „Sveikatos priežiūros specialistų rengimas, pritraukimas Kėdainių rajono savivaldybėje" įgyvendinimas</t>
  </si>
  <si>
    <t>&gt;2000 / &gt;14,5</t>
  </si>
  <si>
    <t xml:space="preserve">Organizuotų ir vykdytų sveikatinimo veiklų skaičius / sveikatinimo veiklose dalyvavusių asmenų skaičius, tūkst. </t>
  </si>
  <si>
    <t>Visuomenės sveikatos biuro veiklos užtikrinimas, vykdant visuomenės sveikatos priežiūros funkcijas, plėtojant sveiką gyvenseną bendruomenėje, tęsiant „Jaunimui palankios sveikatos priežiūros paslaugos" bei „Neįtikėtini metai" projektų veiklas</t>
  </si>
  <si>
    <t>Projekto „Ilgalaikės priežiūros paslaugų plėtojimo užtikrinimas" įgyvendinimas</t>
  </si>
  <si>
    <t>Projekto „Sveikatos centro veiklos modelio diegimas Kėdainių rajono savivaldybėje" įgyvendinimas</t>
  </si>
  <si>
    <t>Projekto „Sveikatos centro sudėtyje teikiamų sveikatos priežiūros paslaugų infrastruktūros modernizavimas Kėdainių rajono savivaldybėje" įgyvendinimas</t>
  </si>
  <si>
    <t>002-01-05-03 (PP)</t>
  </si>
  <si>
    <t>002-01-05-06 (PP)</t>
  </si>
  <si>
    <t>Socialinės globos ir akredituotos socialinės priežiūros paslaugų teikimo finansavimas ne savivaldybės pavaldumo įstaigose, taip pat įstaigose, kurių dalininkė yra savivaldybė, ir nevyriausybinėse organizacijose</t>
  </si>
  <si>
    <t>Projekto „Asmenų su intelekto ir (ar) psichikos negalia institucinės globos pertvarkos įgyvendinimas Kėdainių rajono savivaldybėje, įsteigiant socialines dirbtuves" įgyvendinimas</t>
  </si>
  <si>
    <t>2.4.2    2.4.3.</t>
  </si>
  <si>
    <t>2.4.2.9.</t>
  </si>
  <si>
    <t>002-01-07-07 (PP)</t>
  </si>
  <si>
    <t>002-01-07-08 (PP)</t>
  </si>
  <si>
    <t>Projekto „Priedangų infrastruktūros plėtra Kėdainių rajono savivaldybėje" įgyvendinimas</t>
  </si>
  <si>
    <t>Projekto „Pasirengimas evakuojamus gyventojus laikinai apgyvendinti kolektyvinės apsaugos statiniuose" įgyvendinimas</t>
  </si>
  <si>
    <t>Projekto „Socialinio būsto fondo neįgaliesiems ir gausioms šeimoms plėtra" įgyvendinimas</t>
  </si>
  <si>
    <t>002-01-08-02 (PP)</t>
  </si>
  <si>
    <t>002-01-08-10 (PP)</t>
  </si>
  <si>
    <t>Projekto „ Integracijos tiltai: Paslaugų teikimas užsienio kilmės Lietuvos gyventojams Kėdainių rajone" įgyvendinimas</t>
  </si>
  <si>
    <t>002-01-03-14 (PP)</t>
  </si>
  <si>
    <t>004-01-02-08 (PP)</t>
  </si>
  <si>
    <t>„Tūkstantmečio mokyklos I"  projekto įgyvendinimas</t>
  </si>
  <si>
    <t>Projekto „Ugdymo prieinamumo didinimas atskirtį patiriantiems vaikams Kėdainių „Ryto“ ir Kėdainių senamiesčio progimnazijose" įgyvendinimas</t>
  </si>
  <si>
    <t>Projekto „Įvairialypio švietimo plėtojimas Kėdainių „Aušros“ progimnazijoje ir Vilainių mokykloje-darželyje „Obelėlė“, vykdant visos dienos mokyklos veiklą"  įgyvendinimas</t>
  </si>
  <si>
    <t>001-01-02-02 (TP)</t>
  </si>
  <si>
    <t>ne mažiau 95</t>
  </si>
  <si>
    <t>~560</t>
  </si>
  <si>
    <t>~620</t>
  </si>
  <si>
    <t>Atnaujinta  infrastruktūra galėsiančių naudotis asmenų skaičiaus (tūkst.)</t>
  </si>
  <si>
    <t>Projekto „Išmaniųjų akademija"  įgyvendinimas (ES projekto „Kauno regiono funkcinės zonos strategija" dalis)</t>
  </si>
  <si>
    <t>Mokyklų,  organizuojančių maitinimą savarankiškai, skaičius (bendras, suminis)</t>
  </si>
  <si>
    <t>Būsto pritaikymo asmenims su negalia  organizavimas ir dalinis kompensavimas</t>
  </si>
  <si>
    <t>didesnis už LT rodiklį</t>
  </si>
  <si>
    <t>Planuojamas atkurti žemės ūkio naudmenų plotas blogos būklės melioruotoje žemėje, patenkančioje į apleistos žemės plotus, ha</t>
  </si>
  <si>
    <t>Išvengiamos hospitalizacijos skaičius 1000 gyv.</t>
  </si>
  <si>
    <t>mažėjantis</t>
  </si>
  <si>
    <t>+0,5</t>
  </si>
  <si>
    <t xml:space="preserve">Savivaldybės administracinių paslaugų suteikimo terminų laikymosi dalis , proc. </t>
  </si>
  <si>
    <r>
      <t xml:space="preserve">Projekto „Asmenų su intelekto ir psichikos negalia institucinės globos pertvarkos įgyvendinimas Kėdainių rajono savivaldybėje, įsteigiant </t>
    </r>
    <r>
      <rPr>
        <u/>
        <sz val="11"/>
        <rFont val="Times New Roman"/>
        <family val="1"/>
        <charset val="186"/>
      </rPr>
      <t>grupinius</t>
    </r>
    <r>
      <rPr>
        <sz val="11"/>
        <rFont val="Times New Roman"/>
        <family val="1"/>
        <charset val="186"/>
      </rPr>
      <t xml:space="preserve"> gyvenimo namus" įgyvendinimas</t>
    </r>
  </si>
  <si>
    <r>
      <t xml:space="preserve">Projekto „Asmenų su intelekto ir psichikos negalia institucinės globos pertvarkos įgyvendinimas Kėdainių rajono savivaldybėje, įsigyjant </t>
    </r>
    <r>
      <rPr>
        <u/>
        <sz val="11"/>
        <rFont val="Times New Roman"/>
        <family val="1"/>
        <charset val="186"/>
      </rPr>
      <t>apsaugotus</t>
    </r>
    <r>
      <rPr>
        <sz val="11"/>
        <rFont val="Times New Roman"/>
        <family val="1"/>
        <charset val="186"/>
      </rPr>
      <t xml:space="preserve"> būstus" įgyvendinimas</t>
    </r>
  </si>
  <si>
    <r>
      <t xml:space="preserve">Projekto „Socialinių paslaugų įstaigų senyvo amžiaus asmenims infrastruktūros </t>
    </r>
    <r>
      <rPr>
        <u/>
        <sz val="11"/>
        <rFont val="Times New Roman"/>
        <family val="1"/>
        <charset val="186"/>
      </rPr>
      <t>modernizavimas</t>
    </r>
    <r>
      <rPr>
        <sz val="11"/>
        <rFont val="Times New Roman"/>
        <family val="1"/>
        <charset val="186"/>
      </rPr>
      <t xml:space="preserve"> ir plėtra Kėdainių rajono savivaldybėje" įgyvendinimas</t>
    </r>
  </si>
  <si>
    <r>
      <t>Projekto „</t>
    </r>
    <r>
      <rPr>
        <u/>
        <sz val="11"/>
        <rFont val="Times New Roman"/>
        <family val="1"/>
        <charset val="186"/>
      </rPr>
      <t>Nestacionarių</t>
    </r>
    <r>
      <rPr>
        <sz val="11"/>
        <rFont val="Times New Roman"/>
        <family val="1"/>
        <charset val="186"/>
      </rPr>
      <t xml:space="preserve"> socialinių paslaugų infrastruktūros modernizavimas Kėdainių rajono savivaldybėje" įgyvendinimas</t>
    </r>
  </si>
  <si>
    <t>Projekte dalyvaujančių įstaigų skaičius (tinklaveika)</t>
  </si>
  <si>
    <t>Pirmoko krepšelio  finansavimas</t>
  </si>
  <si>
    <t>Vaikų, lankančių neformaliojo vaikų švietimo mokyklas, skaičius</t>
  </si>
  <si>
    <t>Rajono NVO, dalyvavusių / įsitraukusių į Savivaldybės vykdomas priemones, skaičius</t>
  </si>
  <si>
    <t>Finansuotų bendruomeninių organizacijų veiklų projektų skaičius / įgyvendintų projekto veiklų proc.</t>
  </si>
  <si>
    <t>Finansuotų veiklų skaičius / koncertinius kostiumų komplektus ir instrumentus atsinaujinusių kolektyvų skaičius</t>
  </si>
  <si>
    <t xml:space="preserve">Lėšų, skirtų infrastruktūrai gerinti, materialinę ir edukacinę aplinką modernizuoti, vadovaujantis UD principais, finansuoti, panaudojimas </t>
  </si>
  <si>
    <t>Sveikatos priežiūros paslaugų prieinamumo ir naudojimo rodiklis (apsilankymai pas gydytojus ir odontologus, tenkantis 100 gyventojų, palyginti su Lietuvos vidurkiu)</t>
  </si>
  <si>
    <t>Vaikų, turinčių  autizmo spektro ir kitų raidos sutrikimų, sveikatos stiprinimas, galimybių siekti asmeninės pažangos, visaverčio socialinio dalyvavimo prielaidų užtikrinimas</t>
  </si>
  <si>
    <t xml:space="preserve">Kompensacijų teikimo, jų gavėjams užtikrinimas, proc. </t>
  </si>
  <si>
    <t>Patalpų, pritaikytų priedangoms, skaičius</t>
  </si>
  <si>
    <t>Socialines paslaugas teikiančių įstaigų, socialinių būstų infrastruktūrinei gerovei skiriamų lėšų dalis, nuo bendrų išlaidų, skiriamų rajono infrastruktūrai gerinti (visi šaltiniai), proc.</t>
  </si>
  <si>
    <t>Invazinių augalų augaviečių skaičiaus sumažėjimas Kėdainių r. sav., proc.</t>
  </si>
  <si>
    <t>Projekto "Kėdainių miesto viešosios infrastruktūros, svarbios verslui, atnaujinimas ir plėtra" įgyvendinimas</t>
  </si>
  <si>
    <t>Žemės ūkio subjektų pateiktų ir nagrinėjamų prašymų, paraiškų, aptarnaujamos žemės ūkio technikos, įregistruotos rajone, ir atliktų techninių apžiūrų skaičius</t>
  </si>
  <si>
    <t xml:space="preserve">Valstybės perduotų savivaldybei funkcijų vykdymas melioracijos srityje, remontuojant valstybei nuosavybės teise priklausančią melioracijos, hidrotechnikos infrastruktūrą </t>
  </si>
  <si>
    <t>Lankytinų objektų ir jų teritorijų,  kultūros paveldo objektų ar objektų, esančių kultūros paveldo teritorijų prieigose, tvarkybos dokumentacijos rengimas, objektų atnaujinimas</t>
  </si>
  <si>
    <t>Sudaryti sąlygas kokybiškai įgyvendinti teisės aktuose nustatytas Savivaldybei funkcijas, mažinant administracinę naštą, įgyvendinant lygias galimybes bei korupcijos prevencijos priemones</t>
  </si>
  <si>
    <t>Paskolų grąžinimas, palūkanų ir paskolų tvarkymo išlaidų apmokėjimas</t>
  </si>
  <si>
    <t>Vietos bendruomenės įsitraukimas (proc.) dalyvaujamojo biudžeto procese,nuo visų rajono gyventojų turinčių balsavimo teisę pagal Aprašą (nuo 16 metų)</t>
  </si>
  <si>
    <t>IV SKYRIUS. 3 lentelė. 2026–2028 m. programų uždaviniai, priemonės bei jų stebėsenos rodikliai, asignavimai ir kitos lėšos (tūkst. Eur)</t>
  </si>
  <si>
    <r>
      <t xml:space="preserve">IV SKYRIUS. 3.1 lentelė. 2026–2028 m.   </t>
    </r>
    <r>
      <rPr>
        <b/>
        <u/>
        <sz val="12"/>
        <color theme="4" tint="-0.249977111117893"/>
        <rFont val="Times New Roman"/>
        <family val="1"/>
      </rPr>
      <t>ATVYVIOS VISUOMENĖS UGDYMO PROGRAMOS</t>
    </r>
    <r>
      <rPr>
        <b/>
        <sz val="12"/>
        <color theme="4" tint="-0.249977111117893"/>
        <rFont val="Times New Roman"/>
        <family val="1"/>
      </rPr>
      <t xml:space="preserve"> programų uždaviniai, priemonės bei jų stebėsenos rodikliai, asignavimai ir kitos lėšos (tūkst. Eur)</t>
    </r>
  </si>
  <si>
    <r>
      <rPr>
        <b/>
        <u/>
        <sz val="12"/>
        <color theme="4" tint="-0.249977111117893"/>
        <rFont val="Times New Roman"/>
        <family val="1"/>
      </rPr>
      <t xml:space="preserve">IV SKYRIUS. 3.2 lentelė. 2026–2028 m.  SOCIALINĖS GEROVĖS UŽTIKRINIMO  </t>
    </r>
    <r>
      <rPr>
        <b/>
        <sz val="12"/>
        <color theme="4" tint="-0.249977111117893"/>
        <rFont val="Times New Roman"/>
        <family val="1"/>
      </rPr>
      <t>PROGRAMOS (02) programų uždaviniai, priemonės bei jų stebėsenos rodikliai, asignavimai ir kitos lėšos (tūkst. Eur)</t>
    </r>
  </si>
  <si>
    <r>
      <t xml:space="preserve">IV SKYRIUS. 3.3 lentelė. 2026–2028 m. </t>
    </r>
    <r>
      <rPr>
        <b/>
        <u/>
        <sz val="12"/>
        <color theme="4" tint="-0.249977111117893"/>
        <rFont val="Times New Roman"/>
        <family val="1"/>
      </rPr>
      <t xml:space="preserve">DARNIOS APLINKOS IR INFRASTRUKTŪROS PLĖTROS PROGRAMOS (03) </t>
    </r>
    <r>
      <rPr>
        <b/>
        <sz val="12"/>
        <color theme="4" tint="-0.249977111117893"/>
        <rFont val="Times New Roman"/>
        <family val="1"/>
      </rPr>
      <t xml:space="preserve"> programų uždaviniai, priemonės bei jų stebėsenos rodikliai, asignavimai ir kitos lėšos (tūkst. Eur)</t>
    </r>
  </si>
  <si>
    <r>
      <rPr>
        <b/>
        <u/>
        <sz val="12"/>
        <color theme="4" tint="-0.249977111117893"/>
        <rFont val="Times New Roman"/>
        <family val="1"/>
      </rPr>
      <t>IV SKYRIUS. 3.4 lentelė. 2026–2028 m.  EKONOMINĖS PLĖTROS PROGRAMOS</t>
    </r>
    <r>
      <rPr>
        <b/>
        <sz val="12"/>
        <color theme="4" tint="-0.249977111117893"/>
        <rFont val="Times New Roman"/>
        <family val="1"/>
      </rPr>
      <t xml:space="preserve"> (04) programų uždaviniai, priemonės bei jų stebėsenos rodikliai, asignavimai ir kitos lėšos (tūkst. Eur)</t>
    </r>
  </si>
  <si>
    <r>
      <rPr>
        <b/>
        <u/>
        <sz val="12"/>
        <color theme="4" tint="-0.249977111117893"/>
        <rFont val="Times New Roman"/>
        <family val="1"/>
        <charset val="186"/>
      </rPr>
      <t>IV SKYRIUS. 3.5 lentelė. 2026–2028 m.  SAVIVALDYBĖS VALDYMO TOBULINIMO PROGRAMOS</t>
    </r>
    <r>
      <rPr>
        <b/>
        <sz val="12"/>
        <color theme="4" tint="-0.249977111117893"/>
        <rFont val="Times New Roman"/>
        <family val="1"/>
        <charset val="186"/>
      </rPr>
      <t xml:space="preserve"> (05)  programų uždaviniai, priemonės bei jų stebėsenos rodikliai, asignavimai ir kitos lėšos (tūkst. Eur)</t>
    </r>
  </si>
  <si>
    <t xml:space="preserve">IV SKYRIUS. 3.6 lentelė. 2026–2028 m. programų asignavimai ir kitos lėšos (tūkst. Eur) </t>
  </si>
  <si>
    <t xml:space="preserve">Kėdainių rajono savivaldybės  2026–2028 m. </t>
  </si>
  <si>
    <t>97</t>
  </si>
  <si>
    <t>98</t>
  </si>
  <si>
    <t>2026  m. vasario 20 d.  sprendimu Nr. TS-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</si>
</sst>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t_-;\-* #,##0.00\ _L_t_-;_-* &quot;-&quot;??\ _L_t_-;_-@_-"/>
    <numFmt numFmtId="165" formatCode="0.0"/>
    <numFmt numFmtId="166" formatCode="#,##0.0"/>
  </numFmts>
  <fonts count="96" x14ac:knownFonts="1">
    <font>
      <sz val="10"/>
      <name val="Arial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9"/>
      <color theme="1"/>
      <name val="Times New Roman"/>
      <family val="1"/>
      <charset val="186"/>
    </font>
    <font>
      <sz val="12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1"/>
      <charset val="186"/>
    </font>
    <font>
      <sz val="10"/>
      <color theme="1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sz val="10"/>
      <name val="Arial"/>
      <family val="2"/>
    </font>
    <font>
      <b/>
      <sz val="10.5"/>
      <name val="Times New Roman"/>
      <family val="1"/>
    </font>
    <font>
      <i/>
      <sz val="11"/>
      <color rgb="FF0070C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4"/>
      <name val="Times New Roman"/>
      <family val="1"/>
    </font>
    <font>
      <u/>
      <sz val="9"/>
      <name val="Times New Roman"/>
      <family val="1"/>
    </font>
    <font>
      <sz val="11"/>
      <name val="Arial"/>
      <family val="2"/>
      <charset val="186"/>
    </font>
    <font>
      <sz val="10"/>
      <color rgb="FF002060"/>
      <name val="Times New Roman"/>
      <family val="1"/>
    </font>
    <font>
      <b/>
      <sz val="11"/>
      <color rgb="FF002060"/>
      <name val="Times New Roman"/>
      <family val="1"/>
    </font>
    <font>
      <sz val="11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rgb="FF002060"/>
      <name val="Times New Roman"/>
      <family val="1"/>
    </font>
    <font>
      <sz val="9"/>
      <color rgb="FF002060"/>
      <name val="Times New Roman"/>
      <family val="1"/>
      <charset val="186"/>
    </font>
    <font>
      <b/>
      <sz val="9"/>
      <color rgb="FF002060"/>
      <name val="Times New Roman"/>
      <family val="1"/>
    </font>
    <font>
      <sz val="10"/>
      <color rgb="FF002060"/>
      <name val="Arial"/>
      <family val="2"/>
      <charset val="186"/>
    </font>
    <font>
      <sz val="11"/>
      <color rgb="FF002060"/>
      <name val="Arial"/>
      <family val="2"/>
      <charset val="186"/>
    </font>
    <font>
      <i/>
      <sz val="10"/>
      <name val="Arial"/>
      <family val="2"/>
      <charset val="186"/>
    </font>
    <font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i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i/>
      <sz val="11"/>
      <color rgb="FFFF0000"/>
      <name val="Times New Roman"/>
      <family val="1"/>
      <charset val="186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sz val="11"/>
      <color rgb="FF0070C0"/>
      <name val="Times New Roman"/>
      <family val="1"/>
      <charset val="186"/>
    </font>
    <font>
      <b/>
      <sz val="10.5"/>
      <color theme="1"/>
      <name val="Times New Roman"/>
      <family val="1"/>
      <charset val="186"/>
    </font>
    <font>
      <b/>
      <sz val="10.5"/>
      <name val="Times New Roman"/>
      <family val="1"/>
      <charset val="186"/>
    </font>
    <font>
      <sz val="10.5"/>
      <name val="Times New Roman"/>
      <family val="1"/>
      <charset val="186"/>
    </font>
    <font>
      <sz val="10.5"/>
      <color rgb="FFFF0000"/>
      <name val="Times New Roman"/>
      <family val="1"/>
      <charset val="186"/>
    </font>
    <font>
      <sz val="10.5"/>
      <color theme="1"/>
      <name val="Times New Roman"/>
      <family val="1"/>
      <charset val="186"/>
    </font>
    <font>
      <sz val="10.5"/>
      <name val="Arial"/>
      <family val="2"/>
      <charset val="186"/>
    </font>
    <font>
      <i/>
      <sz val="10.5"/>
      <name val="Times New Roman"/>
      <family val="1"/>
      <charset val="186"/>
    </font>
    <font>
      <sz val="10.5"/>
      <color rgb="FFFF0000"/>
      <name val="Arial"/>
      <family val="2"/>
      <charset val="186"/>
    </font>
    <font>
      <b/>
      <sz val="10.5"/>
      <color rgb="FFFF0000"/>
      <name val="Times New Roman"/>
      <family val="1"/>
      <charset val="186"/>
    </font>
    <font>
      <sz val="10.5"/>
      <color theme="1"/>
      <name val="Arial"/>
      <family val="2"/>
      <charset val="186"/>
    </font>
    <font>
      <i/>
      <sz val="10.5"/>
      <color rgb="FFFF0000"/>
      <name val="Times New Roman"/>
      <family val="1"/>
      <charset val="186"/>
    </font>
    <font>
      <b/>
      <sz val="14"/>
      <color theme="1"/>
      <name val="Times New Roman"/>
      <family val="1"/>
    </font>
    <font>
      <i/>
      <sz val="10.5"/>
      <name val="Times New Roman"/>
      <family val="1"/>
    </font>
    <font>
      <sz val="10.5"/>
      <name val="Times New Roman"/>
      <family val="1"/>
    </font>
    <font>
      <sz val="14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sz val="12"/>
      <color theme="4" tint="-0.249977111117893"/>
      <name val="Times New Roman"/>
      <family val="1"/>
    </font>
    <font>
      <b/>
      <u/>
      <sz val="12"/>
      <color theme="4" tint="-0.249977111117893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b/>
      <sz val="11"/>
      <color theme="4" tint="-0.249977111117893"/>
      <name val="Times New Roman"/>
      <family val="1"/>
    </font>
    <font>
      <sz val="10"/>
      <color theme="4" tint="-0.249977111117893"/>
      <name val="Times New Roman"/>
      <family val="1"/>
    </font>
    <font>
      <sz val="11"/>
      <color theme="4" tint="-0.249977111117893"/>
      <name val="Times New Roman"/>
      <family val="1"/>
    </font>
    <font>
      <b/>
      <sz val="12"/>
      <color theme="0"/>
      <name val="Times New Roman"/>
      <family val="1"/>
      <charset val="186"/>
    </font>
    <font>
      <b/>
      <sz val="12"/>
      <color theme="0"/>
      <name val="Arial"/>
      <family val="2"/>
      <charset val="186"/>
    </font>
    <font>
      <sz val="12"/>
      <color theme="0"/>
      <name val="Times New Roman"/>
      <family val="1"/>
      <charset val="186"/>
    </font>
    <font>
      <sz val="12"/>
      <color theme="1"/>
      <name val="Times New Roman"/>
      <family val="1"/>
    </font>
    <font>
      <b/>
      <sz val="13"/>
      <color theme="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.5"/>
      <color theme="0"/>
      <name val="Times New Roman"/>
      <family val="1"/>
      <charset val="186"/>
    </font>
    <font>
      <b/>
      <i/>
      <sz val="12"/>
      <color theme="0"/>
      <name val="Times New Roman"/>
      <family val="1"/>
    </font>
    <font>
      <b/>
      <sz val="12"/>
      <color theme="4" tint="-0.249977111117893"/>
      <name val="Times New Roman"/>
      <family val="1"/>
      <charset val="186"/>
    </font>
    <font>
      <b/>
      <u/>
      <sz val="12"/>
      <color theme="4" tint="-0.249977111117893"/>
      <name val="Times New Roman"/>
      <family val="1"/>
      <charset val="186"/>
    </font>
    <font>
      <sz val="14"/>
      <color theme="0"/>
      <name val="Times New Roman"/>
      <family val="1"/>
    </font>
    <font>
      <b/>
      <i/>
      <sz val="14"/>
      <color theme="0"/>
      <name val="Times New Roman"/>
      <family val="1"/>
    </font>
    <font>
      <u/>
      <sz val="11"/>
      <name val="Times New Roman"/>
      <family val="1"/>
      <charset val="186"/>
    </font>
    <font>
      <b/>
      <sz val="10"/>
      <color theme="0"/>
      <name val="Times New Roman"/>
      <family val="1"/>
    </font>
    <font>
      <b/>
      <sz val="10.5"/>
      <color theme="0"/>
      <name val="Times New Roman"/>
      <family val="1"/>
    </font>
    <font>
      <b/>
      <sz val="14"/>
      <color theme="4" tint="-0.249977111117893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9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B6DDE8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0"/>
      </patternFill>
    </fill>
    <fill>
      <patternFill patternType="solid">
        <fgColor theme="4" tint="-0.249977111117893"/>
        <bgColor indexed="34"/>
      </patternFill>
    </fill>
    <fill>
      <patternFill patternType="solid">
        <fgColor rgb="FFF5C000"/>
        <bgColor indexed="64"/>
      </patternFill>
    </fill>
    <fill>
      <patternFill patternType="solid">
        <fgColor rgb="FFF5C000"/>
        <bgColor indexed="9"/>
      </patternFill>
    </fill>
    <fill>
      <patternFill patternType="solid">
        <fgColor theme="4" tint="-0.249977111117893"/>
        <b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2" fillId="0" borderId="0"/>
    <xf numFmtId="0" fontId="1" fillId="0" borderId="0"/>
  </cellStyleXfs>
  <cellXfs count="884">
    <xf numFmtId="0" fontId="0" fillId="0" borderId="0" xfId="0"/>
    <xf numFmtId="0" fontId="5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wrapText="1"/>
    </xf>
    <xf numFmtId="0" fontId="5" fillId="2" borderId="0" xfId="0" applyFont="1" applyFill="1"/>
    <xf numFmtId="0" fontId="1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166" fontId="11" fillId="4" borderId="1" xfId="0" applyNumberFormat="1" applyFont="1" applyFill="1" applyBorder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11" fillId="0" borderId="0" xfId="0" applyFont="1"/>
    <xf numFmtId="0" fontId="11" fillId="0" borderId="1" xfId="4" applyFont="1" applyBorder="1" applyAlignment="1">
      <alignment horizontal="center" vertical="top" wrapText="1"/>
    </xf>
    <xf numFmtId="0" fontId="11" fillId="0" borderId="0" xfId="0" applyFont="1" applyAlignment="1">
      <alignment wrapText="1"/>
    </xf>
    <xf numFmtId="49" fontId="11" fillId="0" borderId="1" xfId="0" applyNumberFormat="1" applyFont="1" applyBorder="1" applyAlignment="1">
      <alignment horizontal="left" vertical="top" wrapText="1"/>
    </xf>
    <xf numFmtId="0" fontId="11" fillId="4" borderId="1" xfId="4" applyFont="1" applyFill="1" applyBorder="1" applyAlignment="1">
      <alignment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4" fillId="0" borderId="0" xfId="0" applyFont="1" applyAlignment="1">
      <alignment wrapText="1"/>
    </xf>
    <xf numFmtId="0" fontId="14" fillId="4" borderId="0" xfId="0" applyFont="1" applyFill="1" applyAlignment="1">
      <alignment wrapText="1"/>
    </xf>
    <xf numFmtId="0" fontId="14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6" fillId="0" borderId="0" xfId="0" applyFont="1"/>
    <xf numFmtId="49" fontId="1" fillId="4" borderId="1" xfId="0" applyNumberFormat="1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left" vertical="top" wrapText="1"/>
    </xf>
    <xf numFmtId="49" fontId="11" fillId="4" borderId="1" xfId="0" applyNumberFormat="1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4" applyFont="1" applyBorder="1" applyAlignment="1">
      <alignment vertical="top" wrapText="1"/>
    </xf>
    <xf numFmtId="49" fontId="11" fillId="0" borderId="0" xfId="0" applyNumberFormat="1" applyFont="1" applyAlignment="1">
      <alignment horizontal="left" vertical="top" wrapText="1"/>
    </xf>
    <xf numFmtId="0" fontId="11" fillId="4" borderId="1" xfId="4" applyFont="1" applyFill="1" applyBorder="1" applyAlignment="1">
      <alignment horizontal="center" vertical="top" wrapText="1"/>
    </xf>
    <xf numFmtId="0" fontId="11" fillId="4" borderId="2" xfId="4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left"/>
    </xf>
    <xf numFmtId="0" fontId="11" fillId="2" borderId="0" xfId="0" applyFont="1" applyFill="1"/>
    <xf numFmtId="49" fontId="11" fillId="4" borderId="2" xfId="0" applyNumberFormat="1" applyFont="1" applyFill="1" applyBorder="1" applyAlignment="1">
      <alignment horizontal="left" vertical="top" wrapText="1"/>
    </xf>
    <xf numFmtId="0" fontId="1" fillId="0" borderId="1" xfId="4" applyFont="1" applyBorder="1" applyAlignment="1">
      <alignment vertical="top" wrapText="1"/>
    </xf>
    <xf numFmtId="0" fontId="10" fillId="0" borderId="1" xfId="4" applyFont="1" applyBorder="1" applyAlignment="1">
      <alignment vertical="top" wrapText="1"/>
    </xf>
    <xf numFmtId="0" fontId="20" fillId="4" borderId="1" xfId="4" applyFont="1" applyFill="1" applyBorder="1" applyAlignment="1">
      <alignment vertical="top" wrapText="1"/>
    </xf>
    <xf numFmtId="0" fontId="19" fillId="0" borderId="1" xfId="4" applyFont="1" applyBorder="1" applyAlignment="1">
      <alignment vertical="top" wrapText="1"/>
    </xf>
    <xf numFmtId="0" fontId="13" fillId="0" borderId="1" xfId="4" applyFont="1" applyBorder="1" applyAlignment="1">
      <alignment vertical="top" wrapText="1"/>
    </xf>
    <xf numFmtId="0" fontId="20" fillId="0" borderId="1" xfId="4" applyFont="1" applyBorder="1" applyAlignment="1">
      <alignment vertical="top" wrapText="1"/>
    </xf>
    <xf numFmtId="166" fontId="20" fillId="4" borderId="1" xfId="4" applyNumberFormat="1" applyFont="1" applyFill="1" applyBorder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20" fillId="2" borderId="0" xfId="0" applyFont="1" applyFill="1"/>
    <xf numFmtId="0" fontId="15" fillId="0" borderId="0" xfId="0" applyFont="1" applyAlignment="1">
      <alignment vertical="top" wrapText="1"/>
    </xf>
    <xf numFmtId="0" fontId="20" fillId="4" borderId="1" xfId="4" applyFont="1" applyFill="1" applyBorder="1" applyAlignment="1">
      <alignment horizontal="left" vertical="top" wrapText="1"/>
    </xf>
    <xf numFmtId="0" fontId="24" fillId="2" borderId="0" xfId="0" applyFont="1" applyFill="1"/>
    <xf numFmtId="0" fontId="4" fillId="4" borderId="11" xfId="0" applyFont="1" applyFill="1" applyBorder="1" applyAlignment="1">
      <alignment vertical="top" wrapText="1"/>
    </xf>
    <xf numFmtId="166" fontId="11" fillId="4" borderId="2" xfId="0" applyNumberFormat="1" applyFont="1" applyFill="1" applyBorder="1" applyAlignment="1">
      <alignment horizontal="center" vertical="top" wrapText="1"/>
    </xf>
    <xf numFmtId="166" fontId="11" fillId="4" borderId="1" xfId="0" applyNumberFormat="1" applyFont="1" applyFill="1" applyBorder="1" applyAlignment="1">
      <alignment horizontal="center" vertical="top" wrapText="1"/>
    </xf>
    <xf numFmtId="166" fontId="11" fillId="4" borderId="4" xfId="0" applyNumberFormat="1" applyFont="1" applyFill="1" applyBorder="1" applyAlignment="1">
      <alignment horizontal="center" vertical="top" wrapText="1"/>
    </xf>
    <xf numFmtId="49" fontId="25" fillId="0" borderId="1" xfId="0" applyNumberFormat="1" applyFont="1" applyBorder="1" applyAlignment="1">
      <alignment horizontal="left" vertical="top" wrapText="1"/>
    </xf>
    <xf numFmtId="166" fontId="26" fillId="0" borderId="1" xfId="0" applyNumberFormat="1" applyFont="1" applyBorder="1" applyAlignment="1">
      <alignment vertical="top" wrapText="1"/>
    </xf>
    <xf numFmtId="0" fontId="16" fillId="4" borderId="0" xfId="0" applyFont="1" applyFill="1" applyAlignment="1">
      <alignment vertical="top" wrapText="1"/>
    </xf>
    <xf numFmtId="0" fontId="18" fillId="4" borderId="0" xfId="0" applyFont="1" applyFill="1" applyAlignment="1">
      <alignment vertical="top" wrapText="1"/>
    </xf>
    <xf numFmtId="0" fontId="11" fillId="0" borderId="1" xfId="4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4" borderId="0" xfId="0" applyFont="1" applyFill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2" fillId="4" borderId="0" xfId="0" applyFont="1" applyFill="1" applyAlignment="1">
      <alignment horizontal="left" vertical="top" wrapText="1"/>
    </xf>
    <xf numFmtId="0" fontId="21" fillId="4" borderId="0" xfId="0" applyFont="1" applyFill="1" applyAlignment="1">
      <alignment wrapText="1"/>
    </xf>
    <xf numFmtId="0" fontId="29" fillId="2" borderId="0" xfId="0" applyFont="1" applyFill="1"/>
    <xf numFmtId="0" fontId="6" fillId="0" borderId="1" xfId="4" applyFont="1" applyBorder="1" applyAlignment="1">
      <alignment vertical="top" wrapText="1"/>
    </xf>
    <xf numFmtId="166" fontId="10" fillId="4" borderId="1" xfId="4" applyNumberFormat="1" applyFont="1" applyFill="1" applyBorder="1" applyAlignment="1">
      <alignment vertical="top" wrapText="1"/>
    </xf>
    <xf numFmtId="0" fontId="6" fillId="4" borderId="1" xfId="4" applyFont="1" applyFill="1" applyBorder="1" applyAlignment="1">
      <alignment vertical="top" wrapText="1"/>
    </xf>
    <xf numFmtId="49" fontId="11" fillId="3" borderId="1" xfId="0" applyNumberFormat="1" applyFont="1" applyFill="1" applyBorder="1" applyAlignment="1">
      <alignment horizontal="left" vertical="top" wrapText="1"/>
    </xf>
    <xf numFmtId="0" fontId="11" fillId="0" borderId="2" xfId="4" applyFont="1" applyBorder="1" applyAlignment="1">
      <alignment horizontal="left" vertical="top" wrapText="1"/>
    </xf>
    <xf numFmtId="0" fontId="8" fillId="4" borderId="0" xfId="0" applyFont="1" applyFill="1" applyAlignment="1">
      <alignment wrapText="1"/>
    </xf>
    <xf numFmtId="0" fontId="18" fillId="4" borderId="2" xfId="4" applyFont="1" applyFill="1" applyBorder="1" applyAlignment="1">
      <alignment horizontal="center" vertical="top" wrapText="1"/>
    </xf>
    <xf numFmtId="0" fontId="21" fillId="0" borderId="0" xfId="0" applyFont="1" applyAlignment="1">
      <alignment wrapText="1"/>
    </xf>
    <xf numFmtId="166" fontId="11" fillId="4" borderId="8" xfId="0" applyNumberFormat="1" applyFont="1" applyFill="1" applyBorder="1" applyAlignment="1">
      <alignment horizontal="center" vertical="top" wrapText="1"/>
    </xf>
    <xf numFmtId="49" fontId="11" fillId="0" borderId="2" xfId="0" applyNumberFormat="1" applyFont="1" applyBorder="1" applyAlignment="1">
      <alignment horizontal="center" vertical="top" wrapText="1"/>
    </xf>
    <xf numFmtId="0" fontId="21" fillId="0" borderId="0" xfId="0" applyFont="1" applyAlignment="1">
      <alignment horizontal="left" vertical="top" wrapText="1"/>
    </xf>
    <xf numFmtId="166" fontId="11" fillId="4" borderId="0" xfId="4" applyNumberFormat="1" applyFont="1" applyFill="1" applyAlignment="1">
      <alignment horizontal="center" vertical="top" wrapText="1"/>
    </xf>
    <xf numFmtId="166" fontId="25" fillId="4" borderId="1" xfId="0" applyNumberFormat="1" applyFont="1" applyFill="1" applyBorder="1" applyAlignment="1">
      <alignment vertical="top" wrapText="1"/>
    </xf>
    <xf numFmtId="49" fontId="7" fillId="4" borderId="0" xfId="0" applyNumberFormat="1" applyFont="1" applyFill="1" applyAlignment="1">
      <alignment vertical="top" wrapText="1"/>
    </xf>
    <xf numFmtId="49" fontId="7" fillId="0" borderId="0" xfId="0" applyNumberFormat="1" applyFont="1" applyAlignment="1">
      <alignment horizontal="left" vertical="top" wrapText="1"/>
    </xf>
    <xf numFmtId="49" fontId="11" fillId="5" borderId="1" xfId="0" applyNumberFormat="1" applyFont="1" applyFill="1" applyBorder="1" applyAlignment="1">
      <alignment horizontal="left" vertical="top" wrapText="1"/>
    </xf>
    <xf numFmtId="49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 vertical="top"/>
    </xf>
    <xf numFmtId="49" fontId="4" fillId="0" borderId="1" xfId="6" applyNumberFormat="1" applyFont="1" applyBorder="1" applyAlignment="1">
      <alignment horizontal="left" vertical="top" wrapText="1"/>
    </xf>
    <xf numFmtId="0" fontId="1" fillId="0" borderId="0" xfId="0" applyFont="1"/>
    <xf numFmtId="0" fontId="30" fillId="2" borderId="0" xfId="0" applyFont="1" applyFill="1"/>
    <xf numFmtId="0" fontId="32" fillId="2" borderId="0" xfId="0" applyFont="1" applyFill="1"/>
    <xf numFmtId="0" fontId="32" fillId="0" borderId="0" xfId="0" applyFont="1" applyAlignment="1">
      <alignment vertical="top" wrapText="1"/>
    </xf>
    <xf numFmtId="0" fontId="32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4" fillId="0" borderId="0" xfId="0" applyFont="1" applyAlignment="1">
      <alignment vertical="top" wrapText="1"/>
    </xf>
    <xf numFmtId="0" fontId="35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34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3" fillId="4" borderId="0" xfId="0" applyFont="1" applyFill="1" applyAlignment="1">
      <alignment wrapText="1"/>
    </xf>
    <xf numFmtId="0" fontId="20" fillId="0" borderId="0" xfId="4" applyFont="1" applyAlignment="1">
      <alignment vertical="top" wrapText="1"/>
    </xf>
    <xf numFmtId="0" fontId="12" fillId="9" borderId="0" xfId="4" applyFont="1" applyFill="1" applyAlignment="1">
      <alignment vertical="top" wrapText="1"/>
    </xf>
    <xf numFmtId="0" fontId="19" fillId="4" borderId="0" xfId="4" applyFont="1" applyFill="1" applyAlignment="1">
      <alignment vertical="top" wrapText="1"/>
    </xf>
    <xf numFmtId="0" fontId="12" fillId="4" borderId="0" xfId="4" applyFont="1" applyFill="1" applyAlignment="1">
      <alignment vertical="top" wrapText="1"/>
    </xf>
    <xf numFmtId="0" fontId="30" fillId="0" borderId="0" xfId="0" applyFont="1" applyAlignment="1">
      <alignment vertical="top" wrapText="1"/>
    </xf>
    <xf numFmtId="0" fontId="33" fillId="0" borderId="3" xfId="4" applyFont="1" applyBorder="1" applyAlignment="1">
      <alignment vertical="top" wrapText="1"/>
    </xf>
    <xf numFmtId="0" fontId="30" fillId="0" borderId="0" xfId="0" applyFont="1" applyAlignment="1">
      <alignment wrapText="1"/>
    </xf>
    <xf numFmtId="0" fontId="1" fillId="4" borderId="0" xfId="0" applyFont="1" applyFill="1"/>
    <xf numFmtId="0" fontId="33" fillId="0" borderId="0" xfId="0" applyFont="1" applyAlignment="1">
      <alignment vertical="top" wrapText="1"/>
    </xf>
    <xf numFmtId="166" fontId="1" fillId="0" borderId="0" xfId="0" applyNumberFormat="1" applyFont="1" applyAlignment="1">
      <alignment vertical="top" wrapText="1"/>
    </xf>
    <xf numFmtId="0" fontId="37" fillId="2" borderId="0" xfId="0" applyFont="1" applyFill="1" applyAlignment="1">
      <alignment vertical="top" wrapText="1"/>
    </xf>
    <xf numFmtId="0" fontId="38" fillId="2" borderId="0" xfId="0" applyFont="1" applyFill="1"/>
    <xf numFmtId="49" fontId="4" fillId="0" borderId="3" xfId="6" applyNumberFormat="1" applyFont="1" applyBorder="1" applyAlignment="1">
      <alignment horizontal="left" vertical="top" wrapText="1"/>
    </xf>
    <xf numFmtId="49" fontId="1" fillId="4" borderId="2" xfId="0" applyNumberFormat="1" applyFont="1" applyFill="1" applyBorder="1" applyAlignment="1">
      <alignment horizontal="left" vertical="top" wrapText="1"/>
    </xf>
    <xf numFmtId="49" fontId="1" fillId="4" borderId="4" xfId="0" applyNumberFormat="1" applyFont="1" applyFill="1" applyBorder="1" applyAlignment="1">
      <alignment horizontal="left" vertical="top" wrapText="1"/>
    </xf>
    <xf numFmtId="49" fontId="1" fillId="4" borderId="1" xfId="6" applyNumberFormat="1" applyFill="1" applyBorder="1" applyAlignment="1">
      <alignment horizontal="left" vertical="top" wrapText="1"/>
    </xf>
    <xf numFmtId="49" fontId="1" fillId="7" borderId="1" xfId="0" applyNumberFormat="1" applyFont="1" applyFill="1" applyBorder="1" applyAlignment="1">
      <alignment horizontal="left" vertical="top" wrapText="1"/>
    </xf>
    <xf numFmtId="49" fontId="1" fillId="0" borderId="1" xfId="6" applyNumberFormat="1" applyBorder="1" applyAlignment="1">
      <alignment horizontal="left" vertical="top" wrapText="1"/>
    </xf>
    <xf numFmtId="0" fontId="10" fillId="0" borderId="1" xfId="4" applyFont="1" applyBorder="1" applyAlignment="1">
      <alignment horizontal="left" vertical="top" wrapText="1"/>
    </xf>
    <xf numFmtId="0" fontId="10" fillId="4" borderId="1" xfId="4" applyFont="1" applyFill="1" applyBorder="1" applyAlignment="1">
      <alignment horizontal="left" vertical="top" wrapText="1"/>
    </xf>
    <xf numFmtId="166" fontId="11" fillId="4" borderId="6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166" fontId="11" fillId="4" borderId="14" xfId="0" applyNumberFormat="1" applyFont="1" applyFill="1" applyBorder="1" applyAlignment="1">
      <alignment horizontal="center" vertical="top" wrapText="1"/>
    </xf>
    <xf numFmtId="166" fontId="11" fillId="4" borderId="0" xfId="0" applyNumberFormat="1" applyFont="1" applyFill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3" fillId="2" borderId="0" xfId="0" applyFont="1" applyFill="1"/>
    <xf numFmtId="0" fontId="4" fillId="0" borderId="1" xfId="4" applyFont="1" applyBorder="1" applyAlignment="1">
      <alignment horizontal="left" vertical="top" wrapText="1"/>
    </xf>
    <xf numFmtId="0" fontId="39" fillId="2" borderId="0" xfId="0" applyFont="1" applyFill="1"/>
    <xf numFmtId="0" fontId="10" fillId="2" borderId="0" xfId="0" applyFont="1" applyFill="1"/>
    <xf numFmtId="49" fontId="25" fillId="0" borderId="1" xfId="0" applyNumberFormat="1" applyFont="1" applyBorder="1" applyAlignment="1">
      <alignment horizontal="center" vertical="top" wrapText="1"/>
    </xf>
    <xf numFmtId="166" fontId="42" fillId="4" borderId="1" xfId="4" applyNumberFormat="1" applyFont="1" applyFill="1" applyBorder="1" applyAlignment="1">
      <alignment vertical="top" wrapText="1"/>
    </xf>
    <xf numFmtId="49" fontId="43" fillId="0" borderId="0" xfId="0" applyNumberFormat="1" applyFont="1" applyAlignment="1">
      <alignment horizontal="left" vertical="top" wrapText="1"/>
    </xf>
    <xf numFmtId="0" fontId="41" fillId="9" borderId="0" xfId="4" applyFont="1" applyFill="1" applyAlignment="1">
      <alignment horizontal="center" vertical="top" wrapText="1"/>
    </xf>
    <xf numFmtId="0" fontId="42" fillId="0" borderId="0" xfId="4" applyFont="1" applyAlignment="1">
      <alignment horizontal="center" vertical="top" wrapText="1"/>
    </xf>
    <xf numFmtId="0" fontId="43" fillId="4" borderId="0" xfId="4" applyFont="1" applyFill="1" applyAlignment="1">
      <alignment horizontal="center" vertical="top" wrapText="1"/>
    </xf>
    <xf numFmtId="0" fontId="41" fillId="4" borderId="0" xfId="4" applyFont="1" applyFill="1" applyAlignment="1">
      <alignment horizontal="center" vertical="top" wrapText="1"/>
    </xf>
    <xf numFmtId="166" fontId="18" fillId="4" borderId="1" xfId="0" applyNumberFormat="1" applyFont="1" applyFill="1" applyBorder="1" applyAlignment="1">
      <alignment horizontal="center" vertical="top" wrapText="1"/>
    </xf>
    <xf numFmtId="49" fontId="19" fillId="0" borderId="11" xfId="0" applyNumberFormat="1" applyFont="1" applyBorder="1" applyAlignment="1">
      <alignment horizontal="left" vertical="top" wrapText="1"/>
    </xf>
    <xf numFmtId="49" fontId="3" fillId="4" borderId="4" xfId="0" applyNumberFormat="1" applyFont="1" applyFill="1" applyBorder="1" applyAlignment="1">
      <alignment horizontal="right" vertical="top" wrapText="1"/>
    </xf>
    <xf numFmtId="49" fontId="18" fillId="4" borderId="1" xfId="0" applyNumberFormat="1" applyFont="1" applyFill="1" applyBorder="1" applyAlignment="1">
      <alignment horizontal="left" vertical="top" wrapText="1"/>
    </xf>
    <xf numFmtId="166" fontId="18" fillId="4" borderId="1" xfId="0" applyNumberFormat="1" applyFont="1" applyFill="1" applyBorder="1" applyAlignment="1">
      <alignment horizontal="center" vertical="top"/>
    </xf>
    <xf numFmtId="49" fontId="45" fillId="4" borderId="0" xfId="6" applyNumberFormat="1" applyFont="1" applyFill="1" applyAlignment="1">
      <alignment horizontal="left"/>
    </xf>
    <xf numFmtId="0" fontId="21" fillId="0" borderId="0" xfId="0" applyFont="1" applyAlignment="1">
      <alignment vertical="top" wrapText="1"/>
    </xf>
    <xf numFmtId="0" fontId="4" fillId="0" borderId="0" xfId="0" applyFont="1"/>
    <xf numFmtId="0" fontId="1" fillId="0" borderId="0" xfId="0" applyFont="1" applyAlignment="1">
      <alignment horizontal="left"/>
    </xf>
    <xf numFmtId="0" fontId="10" fillId="4" borderId="1" xfId="4" applyFont="1" applyFill="1" applyBorder="1" applyAlignment="1">
      <alignment vertical="top" wrapText="1"/>
    </xf>
    <xf numFmtId="0" fontId="12" fillId="0" borderId="0" xfId="0" applyFont="1" applyAlignment="1">
      <alignment horizontal="center"/>
    </xf>
    <xf numFmtId="166" fontId="20" fillId="4" borderId="1" xfId="0" applyNumberFormat="1" applyFont="1" applyFill="1" applyBorder="1" applyAlignment="1">
      <alignment horizontal="right" vertical="top" wrapText="1"/>
    </xf>
    <xf numFmtId="166" fontId="20" fillId="4" borderId="1" xfId="0" applyNumberFormat="1" applyFont="1" applyFill="1" applyBorder="1" applyAlignment="1">
      <alignment vertical="top" wrapText="1"/>
    </xf>
    <xf numFmtId="166" fontId="44" fillId="4" borderId="1" xfId="0" applyNumberFormat="1" applyFont="1" applyFill="1" applyBorder="1" applyAlignment="1">
      <alignment vertical="top" wrapText="1"/>
    </xf>
    <xf numFmtId="166" fontId="44" fillId="4" borderId="1" xfId="0" applyNumberFormat="1" applyFont="1" applyFill="1" applyBorder="1" applyAlignment="1">
      <alignment horizontal="right" vertical="top" wrapText="1"/>
    </xf>
    <xf numFmtId="166" fontId="44" fillId="4" borderId="1" xfId="0" applyNumberFormat="1" applyFont="1" applyFill="1" applyBorder="1" applyAlignment="1">
      <alignment vertical="top"/>
    </xf>
    <xf numFmtId="166" fontId="20" fillId="0" borderId="1" xfId="0" applyNumberFormat="1" applyFont="1" applyBorder="1" applyAlignment="1">
      <alignment vertical="top"/>
    </xf>
    <xf numFmtId="166" fontId="20" fillId="4" borderId="5" xfId="0" applyNumberFormat="1" applyFont="1" applyFill="1" applyBorder="1" applyAlignment="1">
      <alignment vertical="top" wrapText="1"/>
    </xf>
    <xf numFmtId="166" fontId="20" fillId="4" borderId="1" xfId="0" applyNumberFormat="1" applyFont="1" applyFill="1" applyBorder="1" applyAlignment="1">
      <alignment vertical="top"/>
    </xf>
    <xf numFmtId="166" fontId="19" fillId="4" borderId="1" xfId="4" applyNumberFormat="1" applyFont="1" applyFill="1" applyBorder="1" applyAlignment="1">
      <alignment vertical="top" wrapText="1"/>
    </xf>
    <xf numFmtId="4" fontId="20" fillId="4" borderId="1" xfId="4" applyNumberFormat="1" applyFont="1" applyFill="1" applyBorder="1" applyAlignment="1">
      <alignment vertical="top" wrapText="1"/>
    </xf>
    <xf numFmtId="0" fontId="20" fillId="0" borderId="0" xfId="0" applyFont="1"/>
    <xf numFmtId="166" fontId="10" fillId="4" borderId="1" xfId="0" applyNumberFormat="1" applyFont="1" applyFill="1" applyBorder="1" applyAlignment="1">
      <alignment vertical="top"/>
    </xf>
    <xf numFmtId="166" fontId="10" fillId="4" borderId="1" xfId="0" applyNumberFormat="1" applyFont="1" applyFill="1" applyBorder="1" applyAlignment="1">
      <alignment vertical="top" wrapText="1"/>
    </xf>
    <xf numFmtId="166" fontId="46" fillId="4" borderId="1" xfId="0" applyNumberFormat="1" applyFont="1" applyFill="1" applyBorder="1" applyAlignment="1">
      <alignment vertical="top" wrapText="1"/>
    </xf>
    <xf numFmtId="166" fontId="10" fillId="4" borderId="1" xfId="6" applyNumberFormat="1" applyFont="1" applyFill="1" applyBorder="1" applyAlignment="1">
      <alignment vertical="top" wrapText="1"/>
    </xf>
    <xf numFmtId="166" fontId="46" fillId="4" borderId="1" xfId="0" applyNumberFormat="1" applyFont="1" applyFill="1" applyBorder="1" applyAlignment="1">
      <alignment vertical="top"/>
    </xf>
    <xf numFmtId="166" fontId="10" fillId="4" borderId="1" xfId="0" applyNumberFormat="1" applyFont="1" applyFill="1" applyBorder="1" applyAlignment="1">
      <alignment horizontal="right" vertical="top" wrapText="1"/>
    </xf>
    <xf numFmtId="0" fontId="41" fillId="0" borderId="0" xfId="0" applyFont="1" applyAlignment="1">
      <alignment horizontal="center" vertical="top"/>
    </xf>
    <xf numFmtId="166" fontId="20" fillId="4" borderId="2" xfId="4" applyNumberFormat="1" applyFont="1" applyFill="1" applyBorder="1" applyAlignment="1">
      <alignment vertical="top" wrapText="1"/>
    </xf>
    <xf numFmtId="166" fontId="44" fillId="4" borderId="1" xfId="4" applyNumberFormat="1" applyFont="1" applyFill="1" applyBorder="1" applyAlignment="1">
      <alignment vertical="top" wrapText="1"/>
    </xf>
    <xf numFmtId="166" fontId="20" fillId="4" borderId="8" xfId="0" applyNumberFormat="1" applyFont="1" applyFill="1" applyBorder="1" applyAlignment="1">
      <alignment vertical="top" wrapText="1"/>
    </xf>
    <xf numFmtId="166" fontId="44" fillId="4" borderId="8" xfId="0" applyNumberFormat="1" applyFont="1" applyFill="1" applyBorder="1" applyAlignment="1">
      <alignment vertical="top" wrapText="1"/>
    </xf>
    <xf numFmtId="166" fontId="44" fillId="0" borderId="1" xfId="4" applyNumberFormat="1" applyFont="1" applyBorder="1" applyAlignment="1">
      <alignment vertical="top" wrapText="1"/>
    </xf>
    <xf numFmtId="166" fontId="42" fillId="0" borderId="0" xfId="0" applyNumberFormat="1" applyFont="1" applyAlignment="1">
      <alignment vertical="top" wrapText="1"/>
    </xf>
    <xf numFmtId="0" fontId="42" fillId="0" borderId="0" xfId="0" applyFont="1" applyAlignment="1">
      <alignment vertical="top" wrapText="1"/>
    </xf>
    <xf numFmtId="49" fontId="20" fillId="4" borderId="2" xfId="0" applyNumberFormat="1" applyFont="1" applyFill="1" applyBorder="1" applyAlignment="1">
      <alignment horizontal="center" vertical="top" wrapText="1"/>
    </xf>
    <xf numFmtId="49" fontId="20" fillId="4" borderId="1" xfId="0" applyNumberFormat="1" applyFont="1" applyFill="1" applyBorder="1" applyAlignment="1">
      <alignment horizontal="center" vertical="top" wrapText="1"/>
    </xf>
    <xf numFmtId="0" fontId="20" fillId="4" borderId="1" xfId="0" applyFont="1" applyFill="1" applyBorder="1" applyAlignment="1">
      <alignment horizontal="center" vertical="top" wrapText="1"/>
    </xf>
    <xf numFmtId="0" fontId="20" fillId="4" borderId="2" xfId="0" applyFont="1" applyFill="1" applyBorder="1" applyAlignment="1">
      <alignment horizontal="center" vertical="top" wrapText="1"/>
    </xf>
    <xf numFmtId="166" fontId="42" fillId="4" borderId="0" xfId="4" applyNumberFormat="1" applyFont="1" applyFill="1" applyAlignment="1">
      <alignment horizontal="center" vertical="top" wrapText="1"/>
    </xf>
    <xf numFmtId="49" fontId="10" fillId="4" borderId="1" xfId="6" applyNumberFormat="1" applyFont="1" applyFill="1" applyBorder="1" applyAlignment="1">
      <alignment horizontal="left" vertical="top" wrapText="1"/>
    </xf>
    <xf numFmtId="49" fontId="10" fillId="4" borderId="1" xfId="0" applyNumberFormat="1" applyFont="1" applyFill="1" applyBorder="1" applyAlignment="1">
      <alignment horizontal="left" vertical="top" wrapText="1"/>
    </xf>
    <xf numFmtId="0" fontId="12" fillId="0" borderId="0" xfId="0" applyFont="1"/>
    <xf numFmtId="4" fontId="33" fillId="0" borderId="0" xfId="0" applyNumberFormat="1" applyFont="1" applyAlignment="1">
      <alignment vertical="top" wrapText="1"/>
    </xf>
    <xf numFmtId="49" fontId="48" fillId="4" borderId="0" xfId="0" applyNumberFormat="1" applyFont="1" applyFill="1" applyAlignment="1">
      <alignment vertical="top" wrapText="1"/>
    </xf>
    <xf numFmtId="49" fontId="49" fillId="4" borderId="0" xfId="0" applyNumberFormat="1" applyFont="1" applyFill="1" applyAlignment="1">
      <alignment vertical="top" wrapText="1"/>
    </xf>
    <xf numFmtId="166" fontId="10" fillId="4" borderId="1" xfId="1" applyNumberFormat="1" applyFont="1" applyFill="1" applyBorder="1" applyAlignment="1">
      <alignment horizontal="right" vertical="top" wrapText="1"/>
    </xf>
    <xf numFmtId="165" fontId="10" fillId="4" borderId="1" xfId="0" applyNumberFormat="1" applyFont="1" applyFill="1" applyBorder="1" applyAlignment="1">
      <alignment vertical="top" wrapText="1"/>
    </xf>
    <xf numFmtId="166" fontId="10" fillId="4" borderId="1" xfId="1" applyNumberFormat="1" applyFont="1" applyFill="1" applyBorder="1" applyAlignment="1">
      <alignment horizontal="right" vertical="top"/>
    </xf>
    <xf numFmtId="166" fontId="46" fillId="4" borderId="1" xfId="0" applyNumberFormat="1" applyFont="1" applyFill="1" applyBorder="1" applyAlignment="1">
      <alignment horizontal="right" vertical="top" wrapText="1"/>
    </xf>
    <xf numFmtId="166" fontId="10" fillId="4" borderId="1" xfId="0" applyNumberFormat="1" applyFont="1" applyFill="1" applyBorder="1" applyAlignment="1">
      <alignment horizontal="right" vertical="top"/>
    </xf>
    <xf numFmtId="166" fontId="10" fillId="4" borderId="1" xfId="7" applyNumberFormat="1" applyFont="1" applyFill="1" applyBorder="1" applyAlignment="1">
      <alignment horizontal="right" vertical="top" wrapText="1"/>
    </xf>
    <xf numFmtId="166" fontId="46" fillId="4" borderId="1" xfId="7" applyNumberFormat="1" applyFont="1" applyFill="1" applyBorder="1" applyAlignment="1">
      <alignment horizontal="right" vertical="top" wrapText="1"/>
    </xf>
    <xf numFmtId="166" fontId="10" fillId="4" borderId="4" xfId="1" applyNumberFormat="1" applyFont="1" applyFill="1" applyBorder="1" applyAlignment="1">
      <alignment horizontal="right" vertical="top" wrapText="1"/>
    </xf>
    <xf numFmtId="166" fontId="46" fillId="4" borderId="1" xfId="1" applyNumberFormat="1" applyFont="1" applyFill="1" applyBorder="1" applyAlignment="1">
      <alignment horizontal="right" vertical="top" wrapText="1"/>
    </xf>
    <xf numFmtId="166" fontId="46" fillId="4" borderId="1" xfId="6" applyNumberFormat="1" applyFont="1" applyFill="1" applyBorder="1" applyAlignment="1">
      <alignment vertical="top" wrapText="1"/>
    </xf>
    <xf numFmtId="166" fontId="10" fillId="5" borderId="1" xfId="0" applyNumberFormat="1" applyFont="1" applyFill="1" applyBorder="1" applyAlignment="1">
      <alignment horizontal="right" vertical="top" wrapText="1"/>
    </xf>
    <xf numFmtId="166" fontId="50" fillId="4" borderId="1" xfId="4" applyNumberFormat="1" applyFont="1" applyFill="1" applyBorder="1" applyAlignment="1">
      <alignment vertical="top" wrapText="1"/>
    </xf>
    <xf numFmtId="166" fontId="47" fillId="4" borderId="1" xfId="4" applyNumberFormat="1" applyFont="1" applyFill="1" applyBorder="1" applyAlignment="1">
      <alignment vertical="top" wrapText="1"/>
    </xf>
    <xf numFmtId="4" fontId="50" fillId="4" borderId="1" xfId="4" applyNumberFormat="1" applyFont="1" applyFill="1" applyBorder="1" applyAlignment="1">
      <alignment vertical="top" wrapText="1"/>
    </xf>
    <xf numFmtId="49" fontId="51" fillId="0" borderId="0" xfId="0" applyNumberFormat="1" applyFont="1" applyAlignment="1">
      <alignment horizontal="left" vertical="top" wrapText="1"/>
    </xf>
    <xf numFmtId="166" fontId="46" fillId="0" borderId="0" xfId="0" applyNumberFormat="1" applyFont="1" applyAlignment="1">
      <alignment vertical="top" wrapText="1"/>
    </xf>
    <xf numFmtId="0" fontId="50" fillId="0" borderId="0" xfId="0" applyFont="1" applyAlignment="1">
      <alignment vertical="top" wrapText="1"/>
    </xf>
    <xf numFmtId="165" fontId="50" fillId="0" borderId="0" xfId="0" applyNumberFormat="1" applyFont="1" applyAlignment="1">
      <alignment vertical="top" wrapText="1"/>
    </xf>
    <xf numFmtId="166" fontId="50" fillId="0" borderId="0" xfId="0" applyNumberFormat="1" applyFont="1" applyAlignment="1">
      <alignment vertical="top" wrapText="1"/>
    </xf>
    <xf numFmtId="4" fontId="50" fillId="0" borderId="0" xfId="0" applyNumberFormat="1" applyFont="1" applyAlignment="1">
      <alignment vertical="top" wrapText="1"/>
    </xf>
    <xf numFmtId="1" fontId="50" fillId="0" borderId="0" xfId="0" applyNumberFormat="1" applyFont="1" applyAlignment="1">
      <alignment vertical="top" wrapText="1"/>
    </xf>
    <xf numFmtId="49" fontId="10" fillId="4" borderId="1" xfId="0" applyNumberFormat="1" applyFont="1" applyFill="1" applyBorder="1" applyAlignment="1">
      <alignment vertical="top" wrapText="1"/>
    </xf>
    <xf numFmtId="0" fontId="10" fillId="4" borderId="4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49" fontId="10" fillId="2" borderId="1" xfId="0" applyNumberFormat="1" applyFont="1" applyFill="1" applyBorder="1" applyAlignment="1">
      <alignment horizontal="left" vertical="top" wrapText="1"/>
    </xf>
    <xf numFmtId="165" fontId="10" fillId="4" borderId="3" xfId="0" applyNumberFormat="1" applyFont="1" applyFill="1" applyBorder="1" applyAlignment="1">
      <alignment horizontal="left" vertical="top" wrapText="1"/>
    </xf>
    <xf numFmtId="165" fontId="10" fillId="2" borderId="1" xfId="0" applyNumberFormat="1" applyFont="1" applyFill="1" applyBorder="1" applyAlignment="1">
      <alignment horizontal="left" vertical="top" wrapText="1"/>
    </xf>
    <xf numFmtId="165" fontId="10" fillId="4" borderId="1" xfId="0" applyNumberFormat="1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left" vertical="top" wrapText="1"/>
    </xf>
    <xf numFmtId="0" fontId="47" fillId="0" borderId="1" xfId="4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right" vertical="top" wrapText="1"/>
    </xf>
    <xf numFmtId="49" fontId="20" fillId="4" borderId="2" xfId="0" applyNumberFormat="1" applyFont="1" applyFill="1" applyBorder="1" applyAlignment="1">
      <alignment horizontal="left" vertical="top" wrapText="1"/>
    </xf>
    <xf numFmtId="0" fontId="20" fillId="4" borderId="1" xfId="0" applyFont="1" applyFill="1" applyBorder="1" applyAlignment="1">
      <alignment horizontal="left" vertical="top" wrapText="1"/>
    </xf>
    <xf numFmtId="0" fontId="20" fillId="4" borderId="2" xfId="0" applyFont="1" applyFill="1" applyBorder="1" applyAlignment="1">
      <alignment horizontal="left" vertical="top" wrapText="1"/>
    </xf>
    <xf numFmtId="0" fontId="20" fillId="4" borderId="4" xfId="0" applyFont="1" applyFill="1" applyBorder="1" applyAlignment="1">
      <alignment horizontal="left" vertical="top" wrapText="1"/>
    </xf>
    <xf numFmtId="49" fontId="20" fillId="4" borderId="1" xfId="0" applyNumberFormat="1" applyFont="1" applyFill="1" applyBorder="1" applyAlignment="1">
      <alignment horizontal="left" vertical="top" wrapText="1"/>
    </xf>
    <xf numFmtId="49" fontId="20" fillId="4" borderId="1" xfId="0" applyNumberFormat="1" applyFont="1" applyFill="1" applyBorder="1" applyAlignment="1">
      <alignment vertical="top" wrapText="1"/>
    </xf>
    <xf numFmtId="0" fontId="20" fillId="4" borderId="1" xfId="0" applyFont="1" applyFill="1" applyBorder="1" applyAlignment="1">
      <alignment vertical="top" wrapText="1"/>
    </xf>
    <xf numFmtId="49" fontId="20" fillId="0" borderId="1" xfId="0" applyNumberFormat="1" applyFont="1" applyBorder="1" applyAlignment="1">
      <alignment vertical="top" wrapText="1"/>
    </xf>
    <xf numFmtId="49" fontId="44" fillId="4" borderId="1" xfId="0" applyNumberFormat="1" applyFont="1" applyFill="1" applyBorder="1" applyAlignment="1">
      <alignment vertical="top" wrapText="1"/>
    </xf>
    <xf numFmtId="49" fontId="20" fillId="0" borderId="1" xfId="0" applyNumberFormat="1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left" vertical="top" wrapText="1"/>
    </xf>
    <xf numFmtId="49" fontId="10" fillId="4" borderId="2" xfId="0" applyNumberFormat="1" applyFont="1" applyFill="1" applyBorder="1" applyAlignment="1">
      <alignment horizontal="left" vertical="top" wrapText="1"/>
    </xf>
    <xf numFmtId="49" fontId="10" fillId="4" borderId="4" xfId="0" applyNumberFormat="1" applyFont="1" applyFill="1" applyBorder="1" applyAlignment="1">
      <alignment horizontal="left" vertical="top" wrapText="1"/>
    </xf>
    <xf numFmtId="49" fontId="11" fillId="0" borderId="2" xfId="0" applyNumberFormat="1" applyFont="1" applyBorder="1" applyAlignment="1">
      <alignment horizontal="left" vertical="top" wrapText="1"/>
    </xf>
    <xf numFmtId="0" fontId="20" fillId="4" borderId="4" xfId="0" applyFont="1" applyFill="1" applyBorder="1" applyAlignment="1">
      <alignment horizontal="center" vertical="top" wrapText="1"/>
    </xf>
    <xf numFmtId="49" fontId="52" fillId="4" borderId="0" xfId="6" applyNumberFormat="1" applyFont="1" applyFill="1" applyAlignment="1">
      <alignment horizontal="center"/>
    </xf>
    <xf numFmtId="0" fontId="52" fillId="4" borderId="0" xfId="6" applyFont="1" applyFill="1" applyAlignment="1">
      <alignment horizontal="left"/>
    </xf>
    <xf numFmtId="0" fontId="52" fillId="4" borderId="0" xfId="6" applyFont="1" applyFill="1" applyAlignment="1">
      <alignment horizontal="center"/>
    </xf>
    <xf numFmtId="49" fontId="52" fillId="4" borderId="0" xfId="6" applyNumberFormat="1" applyFont="1" applyFill="1" applyAlignment="1">
      <alignment horizontal="right"/>
    </xf>
    <xf numFmtId="166" fontId="20" fillId="4" borderId="2" xfId="0" applyNumberFormat="1" applyFont="1" applyFill="1" applyBorder="1" applyAlignment="1">
      <alignment horizontal="right" vertical="top"/>
    </xf>
    <xf numFmtId="49" fontId="20" fillId="0" borderId="4" xfId="6" applyNumberFormat="1" applyFont="1" applyBorder="1" applyAlignment="1">
      <alignment vertical="top" wrapText="1"/>
    </xf>
    <xf numFmtId="0" fontId="20" fillId="4" borderId="1" xfId="6" applyFont="1" applyFill="1" applyBorder="1" applyAlignment="1">
      <alignment horizontal="right" vertical="top" wrapText="1"/>
    </xf>
    <xf numFmtId="49" fontId="20" fillId="4" borderId="4" xfId="6" applyNumberFormat="1" applyFont="1" applyFill="1" applyBorder="1" applyAlignment="1">
      <alignment horizontal="left" vertical="top" wrapText="1"/>
    </xf>
    <xf numFmtId="166" fontId="20" fillId="4" borderId="4" xfId="0" applyNumberFormat="1" applyFont="1" applyFill="1" applyBorder="1" applyAlignment="1">
      <alignment horizontal="right" vertical="top"/>
    </xf>
    <xf numFmtId="49" fontId="20" fillId="0" borderId="6" xfId="6" applyNumberFormat="1" applyFont="1" applyBorder="1" applyAlignment="1">
      <alignment vertical="top" wrapText="1"/>
    </xf>
    <xf numFmtId="0" fontId="20" fillId="4" borderId="2" xfId="6" applyFont="1" applyFill="1" applyBorder="1" applyAlignment="1">
      <alignment horizontal="right" vertical="top" wrapText="1"/>
    </xf>
    <xf numFmtId="0" fontId="20" fillId="0" borderId="2" xfId="0" applyFont="1" applyBorder="1" applyAlignment="1">
      <alignment vertical="top" wrapText="1"/>
    </xf>
    <xf numFmtId="0" fontId="20" fillId="0" borderId="1" xfId="6" applyFont="1" applyBorder="1" applyAlignment="1">
      <alignment horizontal="left" vertical="top" wrapText="1"/>
    </xf>
    <xf numFmtId="0" fontId="20" fillId="4" borderId="2" xfId="0" applyFont="1" applyFill="1" applyBorder="1" applyAlignment="1">
      <alignment horizontal="right" vertical="top" wrapText="1"/>
    </xf>
    <xf numFmtId="0" fontId="20" fillId="0" borderId="5" xfId="6" applyFont="1" applyBorder="1" applyAlignment="1">
      <alignment horizontal="left" vertical="top" wrapText="1"/>
    </xf>
    <xf numFmtId="49" fontId="19" fillId="0" borderId="1" xfId="6" applyNumberFormat="1" applyFont="1" applyBorder="1" applyAlignment="1">
      <alignment horizontal="left" vertical="top" wrapText="1"/>
    </xf>
    <xf numFmtId="49" fontId="19" fillId="4" borderId="1" xfId="6" applyNumberFormat="1" applyFont="1" applyFill="1" applyBorder="1" applyAlignment="1">
      <alignment horizontal="right" vertical="top" wrapText="1"/>
    </xf>
    <xf numFmtId="3" fontId="19" fillId="4" borderId="4" xfId="6" applyNumberFormat="1" applyFont="1" applyFill="1" applyBorder="1" applyAlignment="1">
      <alignment horizontal="left" vertical="top" wrapText="1"/>
    </xf>
    <xf numFmtId="0" fontId="19" fillId="4" borderId="4" xfId="6" applyFont="1" applyFill="1" applyBorder="1" applyAlignment="1">
      <alignment horizontal="right" vertical="top" wrapText="1"/>
    </xf>
    <xf numFmtId="49" fontId="20" fillId="4" borderId="1" xfId="6" applyNumberFormat="1" applyFont="1" applyFill="1" applyBorder="1" applyAlignment="1">
      <alignment horizontal="left" vertical="top" wrapText="1"/>
    </xf>
    <xf numFmtId="166" fontId="20" fillId="4" borderId="4" xfId="0" applyNumberFormat="1" applyFont="1" applyFill="1" applyBorder="1" applyAlignment="1">
      <alignment vertical="top" wrapText="1"/>
    </xf>
    <xf numFmtId="49" fontId="20" fillId="4" borderId="1" xfId="6" applyNumberFormat="1" applyFont="1" applyFill="1" applyBorder="1" applyAlignment="1">
      <alignment horizontal="right" vertical="top" wrapText="1"/>
    </xf>
    <xf numFmtId="49" fontId="20" fillId="0" borderId="1" xfId="6" applyNumberFormat="1" applyFont="1" applyBorder="1" applyAlignment="1">
      <alignment horizontal="left" vertical="top" wrapText="1"/>
    </xf>
    <xf numFmtId="166" fontId="20" fillId="4" borderId="1" xfId="6" applyNumberFormat="1" applyFont="1" applyFill="1" applyBorder="1" applyAlignment="1">
      <alignment horizontal="right" vertical="top" wrapText="1"/>
    </xf>
    <xf numFmtId="3" fontId="20" fillId="0" borderId="4" xfId="6" applyNumberFormat="1" applyFont="1" applyBorder="1" applyAlignment="1">
      <alignment horizontal="left" vertical="top" wrapText="1"/>
    </xf>
    <xf numFmtId="0" fontId="20" fillId="4" borderId="1" xfId="6" applyFont="1" applyFill="1" applyBorder="1" applyAlignment="1">
      <alignment vertical="top" wrapText="1"/>
    </xf>
    <xf numFmtId="166" fontId="20" fillId="4" borderId="1" xfId="6" applyNumberFormat="1" applyFont="1" applyFill="1" applyBorder="1" applyAlignment="1">
      <alignment vertical="top" wrapText="1"/>
    </xf>
    <xf numFmtId="0" fontId="20" fillId="4" borderId="1" xfId="6" applyFont="1" applyFill="1" applyBorder="1" applyAlignment="1">
      <alignment horizontal="left" vertical="top" wrapText="1"/>
    </xf>
    <xf numFmtId="166" fontId="20" fillId="4" borderId="2" xfId="6" applyNumberFormat="1" applyFont="1" applyFill="1" applyBorder="1" applyAlignment="1">
      <alignment vertical="top" wrapText="1"/>
    </xf>
    <xf numFmtId="166" fontId="20" fillId="4" borderId="0" xfId="6" applyNumberFormat="1" applyFont="1" applyFill="1" applyAlignment="1">
      <alignment horizontal="left" vertical="top" wrapText="1"/>
    </xf>
    <xf numFmtId="166" fontId="20" fillId="4" borderId="0" xfId="6" applyNumberFormat="1" applyFont="1" applyFill="1" applyAlignment="1">
      <alignment horizontal="right" vertical="top" wrapText="1"/>
    </xf>
    <xf numFmtId="0" fontId="12" fillId="9" borderId="0" xfId="4" applyFont="1" applyFill="1" applyAlignment="1">
      <alignment horizontal="right" vertical="top" wrapText="1"/>
    </xf>
    <xf numFmtId="0" fontId="20" fillId="4" borderId="0" xfId="4" applyFont="1" applyFill="1" applyAlignment="1">
      <alignment vertical="top" wrapText="1"/>
    </xf>
    <xf numFmtId="0" fontId="20" fillId="4" borderId="0" xfId="4" applyFont="1" applyFill="1" applyAlignment="1">
      <alignment horizontal="right" vertical="top" wrapText="1"/>
    </xf>
    <xf numFmtId="166" fontId="20" fillId="4" borderId="0" xfId="4" applyNumberFormat="1" applyFont="1" applyFill="1" applyAlignment="1">
      <alignment vertical="top" wrapText="1"/>
    </xf>
    <xf numFmtId="0" fontId="12" fillId="4" borderId="0" xfId="4" applyFont="1" applyFill="1" applyAlignment="1">
      <alignment horizontal="right" vertical="top" wrapText="1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53" fillId="4" borderId="0" xfId="6" applyFont="1" applyFill="1" applyAlignment="1">
      <alignment horizontal="center" vertical="top"/>
    </xf>
    <xf numFmtId="166" fontId="13" fillId="4" borderId="2" xfId="0" applyNumberFormat="1" applyFont="1" applyFill="1" applyBorder="1" applyAlignment="1">
      <alignment horizontal="center" vertical="top" wrapText="1"/>
    </xf>
    <xf numFmtId="166" fontId="13" fillId="4" borderId="6" xfId="0" applyNumberFormat="1" applyFont="1" applyFill="1" applyBorder="1" applyAlignment="1">
      <alignment horizontal="center" vertical="top" wrapText="1"/>
    </xf>
    <xf numFmtId="166" fontId="13" fillId="4" borderId="4" xfId="0" applyNumberFormat="1" applyFont="1" applyFill="1" applyBorder="1" applyAlignment="1">
      <alignment horizontal="center" vertical="top" wrapText="1"/>
    </xf>
    <xf numFmtId="166" fontId="11" fillId="4" borderId="2" xfId="6" applyNumberFormat="1" applyFont="1" applyFill="1" applyBorder="1" applyAlignment="1">
      <alignment horizontal="center" vertical="top" wrapText="1"/>
    </xf>
    <xf numFmtId="166" fontId="11" fillId="4" borderId="0" xfId="6" applyNumberFormat="1" applyFont="1" applyFill="1" applyAlignment="1">
      <alignment horizontal="center" vertical="top" wrapText="1"/>
    </xf>
    <xf numFmtId="0" fontId="11" fillId="2" borderId="0" xfId="0" applyFont="1" applyFill="1" applyAlignment="1">
      <alignment horizontal="center" vertical="top"/>
    </xf>
    <xf numFmtId="49" fontId="41" fillId="0" borderId="0" xfId="0" applyNumberFormat="1" applyFont="1" applyAlignment="1">
      <alignment horizontal="right" vertical="top"/>
    </xf>
    <xf numFmtId="49" fontId="20" fillId="4" borderId="2" xfId="0" applyNumberFormat="1" applyFont="1" applyFill="1" applyBorder="1" applyAlignment="1">
      <alignment horizontal="right" vertical="top" wrapText="1"/>
    </xf>
    <xf numFmtId="49" fontId="20" fillId="4" borderId="1" xfId="0" applyNumberFormat="1" applyFont="1" applyFill="1" applyBorder="1" applyAlignment="1">
      <alignment horizontal="right" vertical="top" wrapText="1"/>
    </xf>
    <xf numFmtId="0" fontId="20" fillId="4" borderId="1" xfId="0" applyFont="1" applyFill="1" applyBorder="1" applyAlignment="1">
      <alignment horizontal="right" vertical="top" wrapText="1"/>
    </xf>
    <xf numFmtId="0" fontId="20" fillId="4" borderId="1" xfId="4" applyFont="1" applyFill="1" applyBorder="1" applyAlignment="1">
      <alignment horizontal="right" vertical="top" wrapText="1"/>
    </xf>
    <xf numFmtId="49" fontId="20" fillId="4" borderId="1" xfId="4" applyNumberFormat="1" applyFont="1" applyFill="1" applyBorder="1" applyAlignment="1">
      <alignment horizontal="right" vertical="top" wrapText="1"/>
    </xf>
    <xf numFmtId="0" fontId="44" fillId="4" borderId="1" xfId="4" applyFont="1" applyFill="1" applyBorder="1" applyAlignment="1">
      <alignment horizontal="right" vertical="top" wrapText="1"/>
    </xf>
    <xf numFmtId="0" fontId="42" fillId="4" borderId="1" xfId="4" applyFont="1" applyFill="1" applyBorder="1" applyAlignment="1">
      <alignment horizontal="right" vertical="top" wrapText="1"/>
    </xf>
    <xf numFmtId="166" fontId="42" fillId="4" borderId="0" xfId="4" applyNumberFormat="1" applyFont="1" applyFill="1" applyAlignment="1">
      <alignment horizontal="right" vertical="top" wrapText="1"/>
    </xf>
    <xf numFmtId="0" fontId="41" fillId="9" borderId="0" xfId="4" applyFont="1" applyFill="1" applyAlignment="1">
      <alignment horizontal="right" vertical="top" wrapText="1"/>
    </xf>
    <xf numFmtId="0" fontId="43" fillId="4" borderId="0" xfId="4" applyFont="1" applyFill="1" applyAlignment="1">
      <alignment horizontal="right" vertical="top" wrapText="1"/>
    </xf>
    <xf numFmtId="0" fontId="41" fillId="4" borderId="0" xfId="4" applyFont="1" applyFill="1" applyAlignment="1">
      <alignment horizontal="right" vertical="top" wrapText="1"/>
    </xf>
    <xf numFmtId="0" fontId="42" fillId="0" borderId="0" xfId="4" applyFont="1" applyAlignment="1">
      <alignment horizontal="right" vertical="top" wrapText="1"/>
    </xf>
    <xf numFmtId="49" fontId="42" fillId="0" borderId="0" xfId="0" applyNumberFormat="1" applyFont="1" applyAlignment="1">
      <alignment horizontal="right" vertical="top" wrapText="1"/>
    </xf>
    <xf numFmtId="49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20" fillId="0" borderId="1" xfId="0" applyFont="1" applyBorder="1" applyAlignment="1">
      <alignment vertical="top" wrapText="1"/>
    </xf>
    <xf numFmtId="166" fontId="20" fillId="4" borderId="2" xfId="0" applyNumberFormat="1" applyFont="1" applyFill="1" applyBorder="1" applyAlignment="1">
      <alignment horizontal="center" vertical="top" wrapText="1"/>
    </xf>
    <xf numFmtId="166" fontId="20" fillId="4" borderId="1" xfId="0" applyNumberFormat="1" applyFont="1" applyFill="1" applyBorder="1" applyAlignment="1">
      <alignment horizontal="center" vertical="top" wrapText="1"/>
    </xf>
    <xf numFmtId="0" fontId="20" fillId="4" borderId="2" xfId="4" applyFont="1" applyFill="1" applyBorder="1" applyAlignment="1">
      <alignment vertical="top" wrapText="1"/>
    </xf>
    <xf numFmtId="166" fontId="20" fillId="0" borderId="2" xfId="4" applyNumberFormat="1" applyFont="1" applyBorder="1" applyAlignment="1">
      <alignment horizontal="center" vertical="top" wrapText="1"/>
    </xf>
    <xf numFmtId="166" fontId="20" fillId="0" borderId="1" xfId="4" applyNumberFormat="1" applyFont="1" applyBorder="1" applyAlignment="1">
      <alignment horizontal="center" vertical="top" wrapText="1"/>
    </xf>
    <xf numFmtId="166" fontId="20" fillId="4" borderId="2" xfId="4" applyNumberFormat="1" applyFont="1" applyFill="1" applyBorder="1" applyAlignment="1">
      <alignment horizontal="center" vertical="top" wrapText="1"/>
    </xf>
    <xf numFmtId="166" fontId="20" fillId="4" borderId="1" xfId="4" applyNumberFormat="1" applyFont="1" applyFill="1" applyBorder="1" applyAlignment="1">
      <alignment horizontal="center" vertical="top" wrapText="1"/>
    </xf>
    <xf numFmtId="0" fontId="20" fillId="4" borderId="4" xfId="4" applyFont="1" applyFill="1" applyBorder="1" applyAlignment="1">
      <alignment horizontal="left" vertical="top" wrapText="1"/>
    </xf>
    <xf numFmtId="166" fontId="20" fillId="4" borderId="4" xfId="0" applyNumberFormat="1" applyFont="1" applyFill="1" applyBorder="1" applyAlignment="1">
      <alignment horizontal="center" vertical="top" wrapText="1"/>
    </xf>
    <xf numFmtId="166" fontId="20" fillId="0" borderId="2" xfId="0" applyNumberFormat="1" applyFont="1" applyBorder="1" applyAlignment="1">
      <alignment horizontal="center" vertical="top" wrapText="1"/>
    </xf>
    <xf numFmtId="166" fontId="20" fillId="4" borderId="8" xfId="0" applyNumberFormat="1" applyFont="1" applyFill="1" applyBorder="1" applyAlignment="1">
      <alignment horizontal="center" vertical="top" wrapText="1"/>
    </xf>
    <xf numFmtId="166" fontId="20" fillId="4" borderId="0" xfId="4" applyNumberFormat="1" applyFont="1" applyFill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49" fontId="20" fillId="0" borderId="0" xfId="0" applyNumberFormat="1" applyFont="1" applyAlignment="1">
      <alignment vertical="top" wrapText="1"/>
    </xf>
    <xf numFmtId="49" fontId="20" fillId="0" borderId="0" xfId="0" applyNumberFormat="1" applyFont="1" applyAlignment="1">
      <alignment horizontal="left" vertical="top" wrapText="1"/>
    </xf>
    <xf numFmtId="0" fontId="20" fillId="0" borderId="0" xfId="0" applyFont="1" applyAlignment="1">
      <alignment horizontal="right" vertical="top" wrapText="1"/>
    </xf>
    <xf numFmtId="49" fontId="20" fillId="0" borderId="0" xfId="0" applyNumberFormat="1" applyFont="1" applyAlignment="1">
      <alignment horizontal="center"/>
    </xf>
    <xf numFmtId="49" fontId="42" fillId="0" borderId="0" xfId="0" applyNumberFormat="1" applyFont="1" applyAlignment="1">
      <alignment horizontal="center"/>
    </xf>
    <xf numFmtId="0" fontId="44" fillId="4" borderId="1" xfId="0" applyFont="1" applyFill="1" applyBorder="1" applyAlignment="1">
      <alignment vertical="top" wrapText="1"/>
    </xf>
    <xf numFmtId="0" fontId="44" fillId="4" borderId="1" xfId="0" applyFont="1" applyFill="1" applyBorder="1" applyAlignment="1">
      <alignment horizontal="center" vertical="top" wrapText="1"/>
    </xf>
    <xf numFmtId="49" fontId="44" fillId="4" borderId="1" xfId="0" applyNumberFormat="1" applyFont="1" applyFill="1" applyBorder="1" applyAlignment="1">
      <alignment horizontal="center" vertical="top" wrapText="1"/>
    </xf>
    <xf numFmtId="165" fontId="20" fillId="0" borderId="1" xfId="0" applyNumberFormat="1" applyFont="1" applyBorder="1" applyAlignment="1">
      <alignment vertical="top" wrapText="1"/>
    </xf>
    <xf numFmtId="49" fontId="42" fillId="4" borderId="1" xfId="0" applyNumberFormat="1" applyFont="1" applyFill="1" applyBorder="1" applyAlignment="1">
      <alignment horizontal="center" vertical="top" wrapText="1"/>
    </xf>
    <xf numFmtId="49" fontId="44" fillId="4" borderId="1" xfId="0" applyNumberFormat="1" applyFont="1" applyFill="1" applyBorder="1" applyAlignment="1">
      <alignment horizontal="left" vertical="top" wrapText="1"/>
    </xf>
    <xf numFmtId="0" fontId="20" fillId="3" borderId="1" xfId="0" applyFont="1" applyFill="1" applyBorder="1" applyAlignment="1">
      <alignment horizontal="left" vertical="top" wrapText="1"/>
    </xf>
    <xf numFmtId="0" fontId="20" fillId="5" borderId="1" xfId="0" applyFont="1" applyFill="1" applyBorder="1" applyAlignment="1">
      <alignment horizontal="center" vertical="top" wrapText="1"/>
    </xf>
    <xf numFmtId="165" fontId="20" fillId="2" borderId="1" xfId="0" applyNumberFormat="1" applyFont="1" applyFill="1" applyBorder="1" applyAlignment="1">
      <alignment horizontal="left" vertical="top" wrapText="1"/>
    </xf>
    <xf numFmtId="165" fontId="20" fillId="4" borderId="1" xfId="0" applyNumberFormat="1" applyFont="1" applyFill="1" applyBorder="1" applyAlignment="1">
      <alignment horizontal="center" vertical="top" wrapText="1"/>
    </xf>
    <xf numFmtId="49" fontId="20" fillId="4" borderId="4" xfId="0" applyNumberFormat="1" applyFont="1" applyFill="1" applyBorder="1" applyAlignment="1">
      <alignment horizontal="center" vertical="top" wrapText="1"/>
    </xf>
    <xf numFmtId="49" fontId="42" fillId="4" borderId="4" xfId="0" applyNumberFormat="1" applyFont="1" applyFill="1" applyBorder="1" applyAlignment="1">
      <alignment horizontal="center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4" borderId="5" xfId="0" applyNumberFormat="1" applyFont="1" applyFill="1" applyBorder="1" applyAlignment="1">
      <alignment horizontal="center" vertical="top" wrapText="1"/>
    </xf>
    <xf numFmtId="166" fontId="20" fillId="4" borderId="0" xfId="0" applyNumberFormat="1" applyFont="1" applyFill="1" applyAlignment="1">
      <alignment horizontal="left" vertical="top" wrapText="1"/>
    </xf>
    <xf numFmtId="166" fontId="42" fillId="4" borderId="0" xfId="0" applyNumberFormat="1" applyFont="1" applyFill="1" applyAlignment="1">
      <alignment horizontal="center" vertical="top" wrapText="1"/>
    </xf>
    <xf numFmtId="0" fontId="12" fillId="0" borderId="1" xfId="4" applyFont="1" applyBorder="1" applyAlignment="1">
      <alignment vertical="top" wrapText="1"/>
    </xf>
    <xf numFmtId="0" fontId="12" fillId="4" borderId="1" xfId="4" applyFont="1" applyFill="1" applyBorder="1" applyAlignment="1">
      <alignment vertical="top" wrapText="1"/>
    </xf>
    <xf numFmtId="166" fontId="19" fillId="4" borderId="0" xfId="0" applyNumberFormat="1" applyFont="1" applyFill="1" applyAlignment="1">
      <alignment horizontal="left" vertical="top" wrapText="1"/>
    </xf>
    <xf numFmtId="0" fontId="42" fillId="0" borderId="0" xfId="0" applyFont="1" applyAlignment="1">
      <alignment horizontal="center"/>
    </xf>
    <xf numFmtId="166" fontId="20" fillId="0" borderId="0" xfId="0" applyNumberFormat="1" applyFont="1"/>
    <xf numFmtId="0" fontId="10" fillId="4" borderId="0" xfId="0" applyFont="1" applyFill="1" applyAlignment="1">
      <alignment horizontal="left"/>
    </xf>
    <xf numFmtId="0" fontId="50" fillId="4" borderId="0" xfId="0" applyFont="1" applyFill="1" applyAlignment="1">
      <alignment horizontal="right"/>
    </xf>
    <xf numFmtId="0" fontId="10" fillId="4" borderId="0" xfId="0" applyFont="1" applyFill="1" applyAlignment="1">
      <alignment horizontal="center"/>
    </xf>
    <xf numFmtId="0" fontId="10" fillId="4" borderId="0" xfId="0" applyFont="1" applyFill="1" applyAlignment="1">
      <alignment horizontal="left" vertical="top"/>
    </xf>
    <xf numFmtId="0" fontId="50" fillId="4" borderId="0" xfId="0" applyFont="1" applyFill="1" applyAlignment="1">
      <alignment horizontal="right" vertical="top"/>
    </xf>
    <xf numFmtId="166" fontId="10" fillId="4" borderId="2" xfId="0" applyNumberFormat="1" applyFont="1" applyFill="1" applyBorder="1" applyAlignment="1">
      <alignment horizontal="right" vertical="top" wrapText="1"/>
    </xf>
    <xf numFmtId="166" fontId="10" fillId="4" borderId="2" xfId="0" applyNumberFormat="1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right" vertical="top" wrapText="1"/>
    </xf>
    <xf numFmtId="166" fontId="10" fillId="4" borderId="6" xfId="0" applyNumberFormat="1" applyFont="1" applyFill="1" applyBorder="1" applyAlignment="1">
      <alignment horizontal="center" vertical="top" wrapText="1"/>
    </xf>
    <xf numFmtId="166" fontId="10" fillId="4" borderId="4" xfId="0" applyNumberFormat="1" applyFont="1" applyFill="1" applyBorder="1" applyAlignment="1">
      <alignment horizontal="center" vertical="top" wrapText="1"/>
    </xf>
    <xf numFmtId="49" fontId="10" fillId="4" borderId="1" xfId="11" applyNumberFormat="1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right" vertical="top" wrapText="1"/>
    </xf>
    <xf numFmtId="166" fontId="10" fillId="4" borderId="1" xfId="0" applyNumberFormat="1" applyFont="1" applyFill="1" applyBorder="1" applyAlignment="1">
      <alignment horizontal="center" vertical="top" wrapText="1"/>
    </xf>
    <xf numFmtId="0" fontId="46" fillId="4" borderId="1" xfId="0" applyFont="1" applyFill="1" applyBorder="1" applyAlignment="1">
      <alignment horizontal="right" vertical="top" wrapText="1"/>
    </xf>
    <xf numFmtId="49" fontId="46" fillId="4" borderId="1" xfId="0" applyNumberFormat="1" applyFont="1" applyFill="1" applyBorder="1" applyAlignment="1">
      <alignment horizontal="right" vertical="top" wrapText="1"/>
    </xf>
    <xf numFmtId="49" fontId="10" fillId="4" borderId="2" xfId="0" applyNumberFormat="1" applyFont="1" applyFill="1" applyBorder="1" applyAlignment="1">
      <alignment horizontal="right" vertical="top" wrapText="1"/>
    </xf>
    <xf numFmtId="49" fontId="10" fillId="4" borderId="1" xfId="0" applyNumberFormat="1" applyFont="1" applyFill="1" applyBorder="1" applyAlignment="1">
      <alignment horizontal="right" vertical="top" wrapText="1"/>
    </xf>
    <xf numFmtId="49" fontId="10" fillId="4" borderId="4" xfId="0" applyNumberFormat="1" applyFont="1" applyFill="1" applyBorder="1" applyAlignment="1">
      <alignment horizontal="right" vertical="top" wrapText="1"/>
    </xf>
    <xf numFmtId="49" fontId="10" fillId="4" borderId="6" xfId="0" applyNumberFormat="1" applyFont="1" applyFill="1" applyBorder="1" applyAlignment="1">
      <alignment horizontal="right" vertical="top" wrapText="1"/>
    </xf>
    <xf numFmtId="0" fontId="46" fillId="4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top"/>
    </xf>
    <xf numFmtId="166" fontId="46" fillId="4" borderId="1" xfId="0" applyNumberFormat="1" applyFont="1" applyFill="1" applyBorder="1" applyAlignment="1">
      <alignment horizontal="center" vertical="top" wrapText="1"/>
    </xf>
    <xf numFmtId="166" fontId="10" fillId="4" borderId="1" xfId="1" applyNumberFormat="1" applyFont="1" applyFill="1" applyBorder="1" applyAlignment="1">
      <alignment vertical="top" wrapText="1"/>
    </xf>
    <xf numFmtId="0" fontId="10" fillId="4" borderId="1" xfId="11" applyFont="1" applyFill="1" applyBorder="1" applyAlignment="1">
      <alignment horizontal="left" vertical="top" wrapText="1"/>
    </xf>
    <xf numFmtId="0" fontId="10" fillId="4" borderId="1" xfId="11" applyFont="1" applyFill="1" applyBorder="1" applyAlignment="1">
      <alignment horizontal="right" vertical="top" wrapText="1"/>
    </xf>
    <xf numFmtId="0" fontId="10" fillId="0" borderId="1" xfId="1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49" fontId="46" fillId="4" borderId="1" xfId="11" applyNumberFormat="1" applyFont="1" applyFill="1" applyBorder="1" applyAlignment="1">
      <alignment horizontal="right" vertical="top" wrapText="1"/>
    </xf>
    <xf numFmtId="0" fontId="10" fillId="12" borderId="1" xfId="0" applyFont="1" applyFill="1" applyBorder="1" applyAlignment="1">
      <alignment horizontal="left" vertical="top" wrapText="1"/>
    </xf>
    <xf numFmtId="166" fontId="10" fillId="4" borderId="1" xfId="0" applyNumberFormat="1" applyFont="1" applyFill="1" applyBorder="1" applyAlignment="1">
      <alignment horizontal="center" vertical="top"/>
    </xf>
    <xf numFmtId="166" fontId="46" fillId="4" borderId="1" xfId="1" applyNumberFormat="1" applyFont="1" applyFill="1" applyBorder="1" applyAlignment="1">
      <alignment vertical="top" wrapText="1"/>
    </xf>
    <xf numFmtId="0" fontId="10" fillId="4" borderId="1" xfId="1" applyFont="1" applyFill="1" applyBorder="1" applyAlignment="1">
      <alignment horizontal="right" vertical="top" wrapText="1"/>
    </xf>
    <xf numFmtId="49" fontId="46" fillId="10" borderId="1" xfId="0" applyNumberFormat="1" applyFont="1" applyFill="1" applyBorder="1" applyAlignment="1">
      <alignment horizontal="right" vertical="top"/>
    </xf>
    <xf numFmtId="49" fontId="10" fillId="10" borderId="1" xfId="0" applyNumberFormat="1" applyFont="1" applyFill="1" applyBorder="1" applyAlignment="1">
      <alignment horizontal="right" vertical="top" wrapText="1"/>
    </xf>
    <xf numFmtId="49" fontId="10" fillId="10" borderId="1" xfId="0" applyNumberFormat="1" applyFont="1" applyFill="1" applyBorder="1" applyAlignment="1">
      <alignment horizontal="right" vertical="top"/>
    </xf>
    <xf numFmtId="0" fontId="10" fillId="11" borderId="1" xfId="0" applyFont="1" applyFill="1" applyBorder="1" applyAlignment="1">
      <alignment horizontal="left" vertical="top" wrapText="1"/>
    </xf>
    <xf numFmtId="3" fontId="10" fillId="11" borderId="1" xfId="0" applyNumberFormat="1" applyFont="1" applyFill="1" applyBorder="1" applyAlignment="1">
      <alignment horizontal="right" vertical="top" wrapText="1"/>
    </xf>
    <xf numFmtId="49" fontId="46" fillId="4" borderId="1" xfId="0" applyNumberFormat="1" applyFont="1" applyFill="1" applyBorder="1" applyAlignment="1">
      <alignment vertical="top" wrapText="1"/>
    </xf>
    <xf numFmtId="3" fontId="10" fillId="10" borderId="1" xfId="0" applyNumberFormat="1" applyFont="1" applyFill="1" applyBorder="1" applyAlignment="1">
      <alignment horizontal="right" vertical="top" wrapText="1"/>
    </xf>
    <xf numFmtId="49" fontId="50" fillId="4" borderId="1" xfId="0" applyNumberFormat="1" applyFont="1" applyFill="1" applyBorder="1" applyAlignment="1">
      <alignment horizontal="right" vertical="top" wrapText="1"/>
    </xf>
    <xf numFmtId="49" fontId="10" fillId="4" borderId="1" xfId="0" applyNumberFormat="1" applyFont="1" applyFill="1" applyBorder="1" applyAlignment="1">
      <alignment horizontal="center" vertical="top" wrapText="1"/>
    </xf>
    <xf numFmtId="49" fontId="6" fillId="4" borderId="4" xfId="0" applyNumberFormat="1" applyFont="1" applyFill="1" applyBorder="1" applyAlignment="1">
      <alignment horizontal="right" vertical="top" wrapText="1"/>
    </xf>
    <xf numFmtId="166" fontId="10" fillId="0" borderId="4" xfId="0" applyNumberFormat="1" applyFont="1" applyBorder="1" applyAlignment="1">
      <alignment horizontal="right" vertical="top" wrapText="1"/>
    </xf>
    <xf numFmtId="166" fontId="50" fillId="8" borderId="0" xfId="0" applyNumberFormat="1" applyFont="1" applyFill="1" applyAlignment="1">
      <alignment horizontal="center" vertical="top" wrapText="1"/>
    </xf>
    <xf numFmtId="166" fontId="50" fillId="8" borderId="0" xfId="0" applyNumberFormat="1" applyFont="1" applyFill="1" applyAlignment="1">
      <alignment horizontal="left" vertical="top" wrapText="1"/>
    </xf>
    <xf numFmtId="166" fontId="50" fillId="8" borderId="0" xfId="0" applyNumberFormat="1" applyFont="1" applyFill="1" applyAlignment="1">
      <alignment horizontal="right" vertical="top" wrapText="1"/>
    </xf>
    <xf numFmtId="166" fontId="47" fillId="4" borderId="0" xfId="4" applyNumberFormat="1" applyFont="1" applyFill="1" applyAlignment="1">
      <alignment horizontal="center" vertical="top" wrapText="1"/>
    </xf>
    <xf numFmtId="166" fontId="47" fillId="4" borderId="0" xfId="4" applyNumberFormat="1" applyFont="1" applyFill="1" applyAlignment="1">
      <alignment horizontal="left" vertical="top" wrapText="1"/>
    </xf>
    <xf numFmtId="166" fontId="51" fillId="4" borderId="0" xfId="4" applyNumberFormat="1" applyFont="1" applyFill="1" applyAlignment="1">
      <alignment horizontal="right" vertical="top" wrapText="1"/>
    </xf>
    <xf numFmtId="4" fontId="10" fillId="4" borderId="1" xfId="4" applyNumberFormat="1" applyFont="1" applyFill="1" applyBorder="1" applyAlignment="1">
      <alignment vertical="top" wrapText="1"/>
    </xf>
    <xf numFmtId="4" fontId="10" fillId="4" borderId="0" xfId="4" applyNumberFormat="1" applyFont="1" applyFill="1" applyAlignment="1">
      <alignment horizontal="center" vertical="top" wrapText="1"/>
    </xf>
    <xf numFmtId="4" fontId="10" fillId="4" borderId="0" xfId="4" applyNumberFormat="1" applyFont="1" applyFill="1" applyAlignment="1">
      <alignment horizontal="left" vertical="top" wrapText="1"/>
    </xf>
    <xf numFmtId="4" fontId="50" fillId="4" borderId="0" xfId="4" applyNumberFormat="1" applyFont="1" applyFill="1" applyAlignment="1">
      <alignment horizontal="right" vertical="top" wrapText="1"/>
    </xf>
    <xf numFmtId="49" fontId="47" fillId="0" borderId="11" xfId="0" applyNumberFormat="1" applyFont="1" applyBorder="1" applyAlignment="1">
      <alignment horizontal="left" vertical="top" wrapText="1"/>
    </xf>
    <xf numFmtId="166" fontId="50" fillId="4" borderId="0" xfId="0" applyNumberFormat="1" applyFont="1" applyFill="1" applyAlignment="1">
      <alignment horizontal="right"/>
    </xf>
    <xf numFmtId="166" fontId="54" fillId="4" borderId="0" xfId="0" applyNumberFormat="1" applyFont="1" applyFill="1" applyAlignment="1">
      <alignment horizontal="center"/>
    </xf>
    <xf numFmtId="166" fontId="54" fillId="4" borderId="0" xfId="0" applyNumberFormat="1" applyFont="1" applyFill="1" applyAlignment="1">
      <alignment horizontal="left" vertical="top"/>
    </xf>
    <xf numFmtId="166" fontId="50" fillId="4" borderId="0" xfId="0" applyNumberFormat="1" applyFont="1" applyFill="1" applyAlignment="1">
      <alignment horizontal="right" vertical="top"/>
    </xf>
    <xf numFmtId="165" fontId="10" fillId="0" borderId="1" xfId="0" applyNumberFormat="1" applyFont="1" applyBorder="1" applyAlignment="1">
      <alignment horizontal="left" vertical="top" wrapText="1"/>
    </xf>
    <xf numFmtId="49" fontId="10" fillId="0" borderId="1" xfId="6" applyNumberFormat="1" applyFont="1" applyBorder="1" applyAlignment="1">
      <alignment horizontal="left" vertical="top" wrapText="1"/>
    </xf>
    <xf numFmtId="0" fontId="10" fillId="0" borderId="1" xfId="6" applyFont="1" applyBorder="1" applyAlignment="1">
      <alignment horizontal="left" vertical="top" wrapText="1"/>
    </xf>
    <xf numFmtId="49" fontId="55" fillId="4" borderId="0" xfId="0" applyNumberFormat="1" applyFont="1" applyFill="1" applyAlignment="1">
      <alignment vertical="top" wrapText="1"/>
    </xf>
    <xf numFmtId="49" fontId="57" fillId="4" borderId="1" xfId="0" applyNumberFormat="1" applyFont="1" applyFill="1" applyBorder="1" applyAlignment="1">
      <alignment vertical="top" wrapText="1"/>
    </xf>
    <xf numFmtId="0" fontId="57" fillId="4" borderId="1" xfId="0" applyFont="1" applyFill="1" applyBorder="1" applyAlignment="1">
      <alignment vertical="top" wrapText="1"/>
    </xf>
    <xf numFmtId="4" fontId="57" fillId="4" borderId="4" xfId="0" applyNumberFormat="1" applyFont="1" applyFill="1" applyBorder="1" applyAlignment="1">
      <alignment horizontal="left" vertical="top" wrapText="1"/>
    </xf>
    <xf numFmtId="0" fontId="57" fillId="4" borderId="4" xfId="0" applyFont="1" applyFill="1" applyBorder="1" applyAlignment="1">
      <alignment horizontal="left" vertical="top" wrapText="1"/>
    </xf>
    <xf numFmtId="0" fontId="57" fillId="0" borderId="1" xfId="11" applyFont="1" applyBorder="1" applyAlignment="1">
      <alignment vertical="top" wrapText="1"/>
    </xf>
    <xf numFmtId="0" fontId="57" fillId="0" borderId="1" xfId="0" applyFont="1" applyBorder="1" applyAlignment="1">
      <alignment vertical="top" wrapText="1"/>
    </xf>
    <xf numFmtId="165" fontId="57" fillId="2" borderId="1" xfId="0" applyNumberFormat="1" applyFont="1" applyFill="1" applyBorder="1" applyAlignment="1">
      <alignment horizontal="left" vertical="top" wrapText="1"/>
    </xf>
    <xf numFmtId="165" fontId="57" fillId="4" borderId="1" xfId="0" applyNumberFormat="1" applyFont="1" applyFill="1" applyBorder="1" applyAlignment="1">
      <alignment horizontal="left" vertical="top" wrapText="1"/>
    </xf>
    <xf numFmtId="165" fontId="59" fillId="4" borderId="1" xfId="0" applyNumberFormat="1" applyFont="1" applyFill="1" applyBorder="1" applyAlignment="1">
      <alignment vertical="top" wrapText="1"/>
    </xf>
    <xf numFmtId="0" fontId="57" fillId="4" borderId="1" xfId="6" applyFont="1" applyFill="1" applyBorder="1" applyAlignment="1">
      <alignment horizontal="left" vertical="top" wrapText="1"/>
    </xf>
    <xf numFmtId="0" fontId="57" fillId="4" borderId="1" xfId="0" applyFont="1" applyFill="1" applyBorder="1" applyAlignment="1">
      <alignment horizontal="left" vertical="top" wrapText="1"/>
    </xf>
    <xf numFmtId="1" fontId="57" fillId="4" borderId="1" xfId="0" applyNumberFormat="1" applyFont="1" applyFill="1" applyBorder="1" applyAlignment="1">
      <alignment horizontal="left" vertical="top" wrapText="1"/>
    </xf>
    <xf numFmtId="165" fontId="57" fillId="0" borderId="1" xfId="0" applyNumberFormat="1" applyFont="1" applyBorder="1" applyAlignment="1">
      <alignment horizontal="left" vertical="top" wrapText="1"/>
    </xf>
    <xf numFmtId="0" fontId="57" fillId="0" borderId="1" xfId="6" applyFont="1" applyBorder="1" applyAlignment="1">
      <alignment horizontal="left" vertical="top" wrapText="1"/>
    </xf>
    <xf numFmtId="0" fontId="59" fillId="4" borderId="2" xfId="6" applyFont="1" applyFill="1" applyBorder="1" applyAlignment="1">
      <alignment horizontal="left" vertical="top" wrapText="1"/>
    </xf>
    <xf numFmtId="0" fontId="59" fillId="0" borderId="1" xfId="6" applyFont="1" applyBorder="1" applyAlignment="1">
      <alignment horizontal="left" vertical="top" wrapText="1"/>
    </xf>
    <xf numFmtId="166" fontId="57" fillId="5" borderId="0" xfId="0" applyNumberFormat="1" applyFont="1" applyFill="1" applyAlignment="1">
      <alignment horizontal="center" vertical="top" wrapText="1"/>
    </xf>
    <xf numFmtId="0" fontId="56" fillId="9" borderId="0" xfId="4" applyFont="1" applyFill="1" applyAlignment="1">
      <alignment vertical="top" wrapText="1"/>
    </xf>
    <xf numFmtId="0" fontId="61" fillId="4" borderId="0" xfId="4" applyFont="1" applyFill="1" applyAlignment="1">
      <alignment vertical="top" wrapText="1"/>
    </xf>
    <xf numFmtId="166" fontId="61" fillId="4" borderId="0" xfId="4" applyNumberFormat="1" applyFont="1" applyFill="1" applyAlignment="1">
      <alignment horizontal="left" vertical="top" wrapText="1"/>
    </xf>
    <xf numFmtId="0" fontId="56" fillId="4" borderId="0" xfId="4" applyFont="1" applyFill="1" applyAlignment="1">
      <alignment vertical="top" wrapText="1"/>
    </xf>
    <xf numFmtId="0" fontId="57" fillId="4" borderId="0" xfId="4" applyFont="1" applyFill="1" applyAlignment="1">
      <alignment vertical="top" wrapText="1"/>
    </xf>
    <xf numFmtId="0" fontId="57" fillId="4" borderId="0" xfId="0" applyFont="1" applyFill="1" applyAlignment="1">
      <alignment vertical="top" wrapText="1"/>
    </xf>
    <xf numFmtId="0" fontId="57" fillId="0" borderId="0" xfId="0" applyFont="1" applyAlignment="1">
      <alignment vertical="top" wrapText="1"/>
    </xf>
    <xf numFmtId="0" fontId="58" fillId="0" borderId="0" xfId="0" applyFont="1" applyAlignment="1">
      <alignment vertical="top" wrapText="1"/>
    </xf>
    <xf numFmtId="0" fontId="62" fillId="2" borderId="0" xfId="0" applyFont="1" applyFill="1" applyAlignment="1">
      <alignment vertical="top" wrapText="1"/>
    </xf>
    <xf numFmtId="49" fontId="63" fillId="4" borderId="0" xfId="0" applyNumberFormat="1" applyFont="1" applyFill="1" applyAlignment="1">
      <alignment horizontal="right" vertical="top" wrapText="1"/>
    </xf>
    <xf numFmtId="0" fontId="57" fillId="4" borderId="1" xfId="11" applyFont="1" applyFill="1" applyBorder="1" applyAlignment="1">
      <alignment horizontal="right" vertical="top" wrapText="1"/>
    </xf>
    <xf numFmtId="49" fontId="59" fillId="4" borderId="1" xfId="0" applyNumberFormat="1" applyFont="1" applyFill="1" applyBorder="1" applyAlignment="1">
      <alignment horizontal="right" vertical="top" wrapText="1"/>
    </xf>
    <xf numFmtId="49" fontId="57" fillId="4" borderId="1" xfId="0" applyNumberFormat="1" applyFont="1" applyFill="1" applyBorder="1" applyAlignment="1">
      <alignment horizontal="right" vertical="top" wrapText="1"/>
    </xf>
    <xf numFmtId="49" fontId="58" fillId="4" borderId="1" xfId="0" applyNumberFormat="1" applyFont="1" applyFill="1" applyBorder="1" applyAlignment="1">
      <alignment horizontal="right" vertical="top" wrapText="1"/>
    </xf>
    <xf numFmtId="49" fontId="57" fillId="4" borderId="1" xfId="6" applyNumberFormat="1" applyFont="1" applyFill="1" applyBorder="1" applyAlignment="1">
      <alignment horizontal="right" vertical="top" wrapText="1"/>
    </xf>
    <xf numFmtId="49" fontId="59" fillId="4" borderId="1" xfId="6" applyNumberFormat="1" applyFont="1" applyFill="1" applyBorder="1" applyAlignment="1">
      <alignment horizontal="right" vertical="top" wrapText="1"/>
    </xf>
    <xf numFmtId="49" fontId="58" fillId="5" borderId="0" xfId="0" applyNumberFormat="1" applyFont="1" applyFill="1" applyAlignment="1">
      <alignment horizontal="right" vertical="top" wrapText="1"/>
    </xf>
    <xf numFmtId="49" fontId="63" fillId="9" borderId="0" xfId="4" applyNumberFormat="1" applyFont="1" applyFill="1" applyAlignment="1">
      <alignment horizontal="right" vertical="top" wrapText="1"/>
    </xf>
    <xf numFmtId="49" fontId="65" fillId="4" borderId="0" xfId="4" applyNumberFormat="1" applyFont="1" applyFill="1" applyAlignment="1">
      <alignment horizontal="right" vertical="top" wrapText="1"/>
    </xf>
    <xf numFmtId="49" fontId="63" fillId="4" borderId="0" xfId="4" applyNumberFormat="1" applyFont="1" applyFill="1" applyAlignment="1">
      <alignment horizontal="right" vertical="top" wrapText="1"/>
    </xf>
    <xf numFmtId="49" fontId="58" fillId="4" borderId="0" xfId="4" applyNumberFormat="1" applyFont="1" applyFill="1" applyAlignment="1">
      <alignment horizontal="right" vertical="top" wrapText="1"/>
    </xf>
    <xf numFmtId="49" fontId="58" fillId="4" borderId="0" xfId="0" applyNumberFormat="1" applyFont="1" applyFill="1" applyAlignment="1">
      <alignment horizontal="right" vertical="top" wrapText="1"/>
    </xf>
    <xf numFmtId="49" fontId="58" fillId="0" borderId="0" xfId="0" applyNumberFormat="1" applyFont="1" applyAlignment="1">
      <alignment horizontal="right" vertical="top" wrapText="1"/>
    </xf>
    <xf numFmtId="49" fontId="48" fillId="4" borderId="0" xfId="0" applyNumberFormat="1" applyFont="1" applyFill="1" applyAlignment="1">
      <alignment horizontal="right" vertical="top" wrapText="1"/>
    </xf>
    <xf numFmtId="166" fontId="10" fillId="4" borderId="4" xfId="0" applyNumberFormat="1" applyFont="1" applyFill="1" applyBorder="1" applyAlignment="1">
      <alignment horizontal="right" vertical="top" wrapText="1"/>
    </xf>
    <xf numFmtId="166" fontId="10" fillId="0" borderId="1" xfId="0" applyNumberFormat="1" applyFont="1" applyBorder="1" applyAlignment="1">
      <alignment horizontal="right" vertical="top" wrapText="1"/>
    </xf>
    <xf numFmtId="166" fontId="10" fillId="4" borderId="1" xfId="6" applyNumberFormat="1" applyFont="1" applyFill="1" applyBorder="1" applyAlignment="1">
      <alignment horizontal="right" vertical="top" wrapText="1"/>
    </xf>
    <xf numFmtId="166" fontId="10" fillId="5" borderId="0" xfId="0" applyNumberFormat="1" applyFont="1" applyFill="1" applyAlignment="1">
      <alignment horizontal="right" vertical="top" wrapText="1"/>
    </xf>
    <xf numFmtId="166" fontId="6" fillId="4" borderId="0" xfId="4" applyNumberFormat="1" applyFont="1" applyFill="1" applyAlignment="1">
      <alignment horizontal="right" vertical="top" wrapText="1"/>
    </xf>
    <xf numFmtId="166" fontId="47" fillId="5" borderId="0" xfId="0" applyNumberFormat="1" applyFont="1" applyFill="1" applyAlignment="1">
      <alignment horizontal="right" vertical="top" wrapText="1"/>
    </xf>
    <xf numFmtId="0" fontId="10" fillId="4" borderId="0" xfId="0" applyFont="1" applyFill="1" applyAlignment="1">
      <alignment horizontal="right" vertical="top" wrapText="1"/>
    </xf>
    <xf numFmtId="166" fontId="26" fillId="4" borderId="1" xfId="0" applyNumberFormat="1" applyFont="1" applyFill="1" applyBorder="1" applyAlignment="1">
      <alignment vertical="top" wrapText="1"/>
    </xf>
    <xf numFmtId="0" fontId="61" fillId="0" borderId="1" xfId="4" applyFont="1" applyBorder="1" applyAlignment="1">
      <alignment vertical="top" wrapText="1"/>
    </xf>
    <xf numFmtId="0" fontId="61" fillId="4" borderId="1" xfId="4" applyFont="1" applyFill="1" applyBorder="1" applyAlignment="1">
      <alignment vertical="top" wrapText="1"/>
    </xf>
    <xf numFmtId="0" fontId="57" fillId="0" borderId="1" xfId="4" applyFont="1" applyBorder="1" applyAlignment="1">
      <alignment vertical="top" wrapText="1"/>
    </xf>
    <xf numFmtId="0" fontId="67" fillId="0" borderId="1" xfId="4" applyFont="1" applyBorder="1" applyAlignment="1">
      <alignment vertical="top" wrapText="1"/>
    </xf>
    <xf numFmtId="0" fontId="67" fillId="4" borderId="1" xfId="4" applyFont="1" applyFill="1" applyBorder="1" applyAlignment="1">
      <alignment vertical="top" wrapText="1"/>
    </xf>
    <xf numFmtId="0" fontId="68" fillId="0" borderId="1" xfId="4" applyFont="1" applyBorder="1" applyAlignment="1">
      <alignment vertical="top" wrapText="1"/>
    </xf>
    <xf numFmtId="0" fontId="68" fillId="4" borderId="1" xfId="4" applyFont="1" applyFill="1" applyBorder="1" applyAlignment="1">
      <alignment vertical="top" wrapText="1"/>
    </xf>
    <xf numFmtId="166" fontId="69" fillId="4" borderId="1" xfId="0" applyNumberFormat="1" applyFont="1" applyFill="1" applyBorder="1" applyAlignment="1">
      <alignment vertical="top" wrapText="1"/>
    </xf>
    <xf numFmtId="166" fontId="70" fillId="13" borderId="1" xfId="0" applyNumberFormat="1" applyFont="1" applyFill="1" applyBorder="1" applyAlignment="1">
      <alignment vertical="top" wrapText="1"/>
    </xf>
    <xf numFmtId="49" fontId="70" fillId="13" borderId="1" xfId="0" applyNumberFormat="1" applyFont="1" applyFill="1" applyBorder="1" applyAlignment="1">
      <alignment vertical="top" wrapText="1"/>
    </xf>
    <xf numFmtId="49" fontId="71" fillId="13" borderId="1" xfId="0" applyNumberFormat="1" applyFont="1" applyFill="1" applyBorder="1" applyAlignment="1">
      <alignment vertical="top" wrapText="1"/>
    </xf>
    <xf numFmtId="49" fontId="71" fillId="13" borderId="1" xfId="0" applyNumberFormat="1" applyFont="1" applyFill="1" applyBorder="1" applyAlignment="1">
      <alignment horizontal="left" vertical="top" wrapText="1"/>
    </xf>
    <xf numFmtId="0" fontId="72" fillId="4" borderId="0" xfId="0" applyFont="1" applyFill="1" applyAlignment="1">
      <alignment horizontal="center"/>
    </xf>
    <xf numFmtId="0" fontId="74" fillId="13" borderId="1" xfId="4" applyFont="1" applyFill="1" applyBorder="1" applyAlignment="1">
      <alignment vertical="top" wrapText="1"/>
    </xf>
    <xf numFmtId="0" fontId="77" fillId="4" borderId="0" xfId="0" applyFont="1" applyFill="1" applyAlignment="1">
      <alignment horizontal="center"/>
    </xf>
    <xf numFmtId="0" fontId="78" fillId="4" borderId="0" xfId="0" applyFont="1" applyFill="1" applyAlignment="1">
      <alignment horizontal="left"/>
    </xf>
    <xf numFmtId="0" fontId="79" fillId="4" borderId="0" xfId="0" applyFont="1" applyFill="1"/>
    <xf numFmtId="0" fontId="79" fillId="4" borderId="0" xfId="0" applyFont="1" applyFill="1" applyAlignment="1">
      <alignment horizontal="left"/>
    </xf>
    <xf numFmtId="0" fontId="79" fillId="4" borderId="0" xfId="0" applyFont="1" applyFill="1" applyAlignment="1">
      <alignment horizontal="right"/>
    </xf>
    <xf numFmtId="0" fontId="79" fillId="4" borderId="0" xfId="0" applyFont="1" applyFill="1" applyAlignment="1">
      <alignment horizontal="center"/>
    </xf>
    <xf numFmtId="0" fontId="79" fillId="4" borderId="0" xfId="0" applyFont="1" applyFill="1" applyAlignment="1">
      <alignment horizontal="left" vertical="top"/>
    </xf>
    <xf numFmtId="0" fontId="79" fillId="4" borderId="0" xfId="0" applyFont="1" applyFill="1" applyAlignment="1">
      <alignment horizontal="right" vertical="top"/>
    </xf>
    <xf numFmtId="49" fontId="76" fillId="13" borderId="1" xfId="0" applyNumberFormat="1" applyFont="1" applyFill="1" applyBorder="1" applyAlignment="1">
      <alignment horizontal="right" vertical="top" wrapText="1"/>
    </xf>
    <xf numFmtId="0" fontId="70" fillId="13" borderId="1" xfId="4" applyFont="1" applyFill="1" applyBorder="1" applyAlignment="1">
      <alignment vertical="top" wrapText="1"/>
    </xf>
    <xf numFmtId="166" fontId="70" fillId="13" borderId="1" xfId="4" applyNumberFormat="1" applyFont="1" applyFill="1" applyBorder="1" applyAlignment="1">
      <alignment vertical="top" wrapText="1"/>
    </xf>
    <xf numFmtId="49" fontId="80" fillId="13" borderId="1" xfId="0" applyNumberFormat="1" applyFont="1" applyFill="1" applyBorder="1" applyAlignment="1">
      <alignment vertical="top" wrapText="1"/>
    </xf>
    <xf numFmtId="0" fontId="80" fillId="13" borderId="1" xfId="0" applyFont="1" applyFill="1" applyBorder="1" applyAlignment="1">
      <alignment vertical="top" wrapText="1"/>
    </xf>
    <xf numFmtId="166" fontId="80" fillId="13" borderId="1" xfId="0" applyNumberFormat="1" applyFont="1" applyFill="1" applyBorder="1" applyAlignment="1">
      <alignment vertical="top" wrapText="1"/>
    </xf>
    <xf numFmtId="166" fontId="80" fillId="13" borderId="1" xfId="0" applyNumberFormat="1" applyFont="1" applyFill="1" applyBorder="1" applyAlignment="1">
      <alignment horizontal="center" vertical="top" wrapText="1"/>
    </xf>
    <xf numFmtId="0" fontId="80" fillId="13" borderId="1" xfId="0" applyFont="1" applyFill="1" applyBorder="1" applyAlignment="1">
      <alignment horizontal="left" vertical="top" wrapText="1"/>
    </xf>
    <xf numFmtId="0" fontId="80" fillId="13" borderId="1" xfId="0" applyFont="1" applyFill="1" applyBorder="1" applyAlignment="1">
      <alignment horizontal="right" vertical="top" wrapText="1"/>
    </xf>
    <xf numFmtId="49" fontId="80" fillId="13" borderId="1" xfId="0" applyNumberFormat="1" applyFont="1" applyFill="1" applyBorder="1" applyAlignment="1">
      <alignment horizontal="left" vertical="top" wrapText="1"/>
    </xf>
    <xf numFmtId="3" fontId="80" fillId="14" borderId="1" xfId="0" applyNumberFormat="1" applyFont="1" applyFill="1" applyBorder="1" applyAlignment="1">
      <alignment horizontal="right" vertical="top" wrapText="1"/>
    </xf>
    <xf numFmtId="0" fontId="81" fillId="13" borderId="1" xfId="0" applyFont="1" applyFill="1" applyBorder="1" applyAlignment="1">
      <alignment vertical="top" wrapText="1"/>
    </xf>
    <xf numFmtId="49" fontId="80" fillId="13" borderId="1" xfId="0" applyNumberFormat="1" applyFont="1" applyFill="1" applyBorder="1" applyAlignment="1">
      <alignment horizontal="right" vertical="top" wrapText="1"/>
    </xf>
    <xf numFmtId="166" fontId="82" fillId="15" borderId="1" xfId="0" applyNumberFormat="1" applyFont="1" applyFill="1" applyBorder="1" applyAlignment="1">
      <alignment horizontal="center" vertical="top" wrapText="1"/>
    </xf>
    <xf numFmtId="166" fontId="82" fillId="15" borderId="1" xfId="0" applyNumberFormat="1" applyFont="1" applyFill="1" applyBorder="1" applyAlignment="1">
      <alignment horizontal="left" vertical="top" wrapText="1"/>
    </xf>
    <xf numFmtId="166" fontId="82" fillId="15" borderId="1" xfId="0" applyNumberFormat="1" applyFont="1" applyFill="1" applyBorder="1" applyAlignment="1">
      <alignment horizontal="right" vertical="top" wrapText="1"/>
    </xf>
    <xf numFmtId="0" fontId="80" fillId="13" borderId="1" xfId="4" applyFont="1" applyFill="1" applyBorder="1" applyAlignment="1">
      <alignment horizontal="left" vertical="top" wrapText="1"/>
    </xf>
    <xf numFmtId="49" fontId="82" fillId="13" borderId="1" xfId="0" applyNumberFormat="1" applyFont="1" applyFill="1" applyBorder="1" applyAlignment="1">
      <alignment horizontal="right" vertical="top" wrapText="1"/>
    </xf>
    <xf numFmtId="0" fontId="80" fillId="13" borderId="1" xfId="11" applyFont="1" applyFill="1" applyBorder="1" applyAlignment="1">
      <alignment horizontal="left" vertical="top" wrapText="1"/>
    </xf>
    <xf numFmtId="4" fontId="80" fillId="13" borderId="1" xfId="0" applyNumberFormat="1" applyFont="1" applyFill="1" applyBorder="1" applyAlignment="1">
      <alignment horizontal="center" vertical="top" wrapText="1"/>
    </xf>
    <xf numFmtId="0" fontId="80" fillId="13" borderId="3" xfId="0" applyFont="1" applyFill="1" applyBorder="1" applyAlignment="1">
      <alignment horizontal="left" vertical="top" wrapText="1"/>
    </xf>
    <xf numFmtId="0" fontId="80" fillId="13" borderId="5" xfId="0" applyFont="1" applyFill="1" applyBorder="1" applyAlignment="1">
      <alignment horizontal="left" vertical="top" wrapText="1"/>
    </xf>
    <xf numFmtId="0" fontId="80" fillId="13" borderId="1" xfId="0" applyFont="1" applyFill="1" applyBorder="1" applyAlignment="1">
      <alignment horizontal="center" vertical="top" wrapText="1"/>
    </xf>
    <xf numFmtId="2" fontId="80" fillId="13" borderId="1" xfId="0" applyNumberFormat="1" applyFont="1" applyFill="1" applyBorder="1" applyAlignment="1">
      <alignment horizontal="right" vertical="top" wrapText="1"/>
    </xf>
    <xf numFmtId="0" fontId="80" fillId="13" borderId="5" xfId="0" applyFont="1" applyFill="1" applyBorder="1" applyAlignment="1">
      <alignment vertical="top" wrapText="1"/>
    </xf>
    <xf numFmtId="0" fontId="78" fillId="4" borderId="0" xfId="0" applyFont="1" applyFill="1"/>
    <xf numFmtId="0" fontId="72" fillId="2" borderId="0" xfId="0" applyFont="1" applyFill="1"/>
    <xf numFmtId="0" fontId="78" fillId="2" borderId="0" xfId="0" applyFont="1" applyFill="1"/>
    <xf numFmtId="0" fontId="83" fillId="2" borderId="0" xfId="0" applyFont="1" applyFill="1"/>
    <xf numFmtId="166" fontId="84" fillId="15" borderId="1" xfId="0" applyNumberFormat="1" applyFont="1" applyFill="1" applyBorder="1" applyAlignment="1">
      <alignment horizontal="right" vertical="top" wrapText="1"/>
    </xf>
    <xf numFmtId="0" fontId="84" fillId="13" borderId="1" xfId="4" applyFont="1" applyFill="1" applyBorder="1" applyAlignment="1">
      <alignment vertical="top" wrapText="1"/>
    </xf>
    <xf numFmtId="166" fontId="84" fillId="13" borderId="1" xfId="4" applyNumberFormat="1" applyFont="1" applyFill="1" applyBorder="1" applyAlignment="1">
      <alignment vertical="top" wrapText="1"/>
    </xf>
    <xf numFmtId="49" fontId="6" fillId="16" borderId="8" xfId="0" applyNumberFormat="1" applyFont="1" applyFill="1" applyBorder="1" applyAlignment="1">
      <alignment horizontal="center" vertical="center" wrapText="1"/>
    </xf>
    <xf numFmtId="49" fontId="6" fillId="16" borderId="14" xfId="0" applyNumberFormat="1" applyFont="1" applyFill="1" applyBorder="1" applyAlignment="1">
      <alignment horizontal="center" vertical="center" wrapText="1"/>
    </xf>
    <xf numFmtId="0" fontId="12" fillId="17" borderId="1" xfId="4" applyFont="1" applyFill="1" applyBorder="1" applyAlignment="1">
      <alignment horizontal="left" vertical="top" wrapText="1"/>
    </xf>
    <xf numFmtId="0" fontId="6" fillId="17" borderId="1" xfId="4" applyFont="1" applyFill="1" applyBorder="1" applyAlignment="1">
      <alignment vertical="top" wrapText="1"/>
    </xf>
    <xf numFmtId="166" fontId="6" fillId="16" borderId="1" xfId="4" applyNumberFormat="1" applyFont="1" applyFill="1" applyBorder="1" applyAlignment="1">
      <alignment vertical="top" wrapText="1"/>
    </xf>
    <xf numFmtId="0" fontId="7" fillId="16" borderId="1" xfId="4" applyFont="1" applyFill="1" applyBorder="1" applyAlignment="1">
      <alignment horizontal="left" vertical="top" wrapText="1"/>
    </xf>
    <xf numFmtId="0" fontId="6" fillId="16" borderId="1" xfId="4" applyFont="1" applyFill="1" applyBorder="1" applyAlignment="1">
      <alignment vertical="top" wrapText="1"/>
    </xf>
    <xf numFmtId="0" fontId="57" fillId="4" borderId="2" xfId="0" applyFont="1" applyFill="1" applyBorder="1" applyAlignment="1">
      <alignment vertical="top" wrapText="1"/>
    </xf>
    <xf numFmtId="0" fontId="85" fillId="4" borderId="1" xfId="11" applyFont="1" applyFill="1" applyBorder="1" applyAlignment="1">
      <alignment horizontal="center" vertical="top" wrapText="1"/>
    </xf>
    <xf numFmtId="0" fontId="6" fillId="17" borderId="1" xfId="4" applyFont="1" applyFill="1" applyBorder="1" applyAlignment="1">
      <alignment horizontal="left" vertical="top" wrapText="1"/>
    </xf>
    <xf numFmtId="0" fontId="6" fillId="16" borderId="1" xfId="4" applyFont="1" applyFill="1" applyBorder="1" applyAlignment="1">
      <alignment horizontal="left" vertical="top" wrapText="1"/>
    </xf>
    <xf numFmtId="0" fontId="70" fillId="13" borderId="1" xfId="4" applyFont="1" applyFill="1" applyBorder="1" applyAlignment="1">
      <alignment horizontal="left" vertical="top" wrapText="1"/>
    </xf>
    <xf numFmtId="166" fontId="80" fillId="18" borderId="4" xfId="0" applyNumberFormat="1" applyFont="1" applyFill="1" applyBorder="1" applyAlignment="1">
      <alignment horizontal="right" vertical="top" wrapText="1"/>
    </xf>
    <xf numFmtId="4" fontId="70" fillId="13" borderId="1" xfId="0" applyNumberFormat="1" applyFont="1" applyFill="1" applyBorder="1" applyAlignment="1">
      <alignment horizontal="right" vertical="top" wrapText="1"/>
    </xf>
    <xf numFmtId="49" fontId="86" fillId="13" borderId="3" xfId="0" applyNumberFormat="1" applyFont="1" applyFill="1" applyBorder="1" applyAlignment="1">
      <alignment vertical="top" wrapText="1"/>
    </xf>
    <xf numFmtId="49" fontId="86" fillId="13" borderId="1" xfId="0" applyNumberFormat="1" applyFont="1" applyFill="1" applyBorder="1" applyAlignment="1">
      <alignment horizontal="right" vertical="top" wrapText="1"/>
    </xf>
    <xf numFmtId="49" fontId="70" fillId="13" borderId="3" xfId="0" applyNumberFormat="1" applyFont="1" applyFill="1" applyBorder="1" applyAlignment="1">
      <alignment vertical="top" wrapText="1"/>
    </xf>
    <xf numFmtId="49" fontId="70" fillId="13" borderId="5" xfId="0" applyNumberFormat="1" applyFont="1" applyFill="1" applyBorder="1" applyAlignment="1">
      <alignment vertical="top" wrapText="1"/>
    </xf>
    <xf numFmtId="166" fontId="70" fillId="13" borderId="1" xfId="0" applyNumberFormat="1" applyFont="1" applyFill="1" applyBorder="1" applyAlignment="1">
      <alignment horizontal="right" vertical="top" wrapText="1"/>
    </xf>
    <xf numFmtId="49" fontId="86" fillId="13" borderId="1" xfId="7" applyNumberFormat="1" applyFont="1" applyFill="1" applyBorder="1" applyAlignment="1">
      <alignment horizontal="right" vertical="top" wrapText="1"/>
    </xf>
    <xf numFmtId="166" fontId="70" fillId="13" borderId="1" xfId="7" applyNumberFormat="1" applyFont="1" applyFill="1" applyBorder="1" applyAlignment="1">
      <alignment horizontal="right" vertical="top" wrapText="1"/>
    </xf>
    <xf numFmtId="166" fontId="86" fillId="13" borderId="1" xfId="7" applyNumberFormat="1" applyFont="1" applyFill="1" applyBorder="1" applyAlignment="1">
      <alignment horizontal="left" vertical="top" wrapText="1"/>
    </xf>
    <xf numFmtId="4" fontId="86" fillId="13" borderId="1" xfId="0" applyNumberFormat="1" applyFont="1" applyFill="1" applyBorder="1" applyAlignment="1">
      <alignment horizontal="left" vertical="top" wrapText="1"/>
    </xf>
    <xf numFmtId="49" fontId="71" fillId="13" borderId="4" xfId="0" applyNumberFormat="1" applyFont="1" applyFill="1" applyBorder="1" applyAlignment="1">
      <alignment vertical="top" wrapText="1"/>
    </xf>
    <xf numFmtId="4" fontId="70" fillId="13" borderId="4" xfId="0" applyNumberFormat="1" applyFont="1" applyFill="1" applyBorder="1" applyAlignment="1">
      <alignment horizontal="right" vertical="top" wrapText="1"/>
    </xf>
    <xf numFmtId="0" fontId="86" fillId="13" borderId="2" xfId="0" applyFont="1" applyFill="1" applyBorder="1" applyAlignment="1">
      <alignment vertical="top" wrapText="1"/>
    </xf>
    <xf numFmtId="0" fontId="71" fillId="13" borderId="1" xfId="11" applyFont="1" applyFill="1" applyBorder="1" applyAlignment="1">
      <alignment horizontal="center" vertical="top" wrapText="1"/>
    </xf>
    <xf numFmtId="0" fontId="7" fillId="17" borderId="1" xfId="4" applyFont="1" applyFill="1" applyBorder="1" applyAlignment="1">
      <alignment vertical="top" wrapText="1"/>
    </xf>
    <xf numFmtId="0" fontId="12" fillId="17" borderId="1" xfId="4" applyFont="1" applyFill="1" applyBorder="1" applyAlignment="1">
      <alignment vertical="top" wrapText="1"/>
    </xf>
    <xf numFmtId="166" fontId="12" fillId="16" borderId="1" xfId="4" applyNumberFormat="1" applyFont="1" applyFill="1" applyBorder="1" applyAlignment="1">
      <alignment vertical="top" wrapText="1"/>
    </xf>
    <xf numFmtId="0" fontId="7" fillId="16" borderId="1" xfId="4" applyFont="1" applyFill="1" applyBorder="1" applyAlignment="1">
      <alignment vertical="top" wrapText="1"/>
    </xf>
    <xf numFmtId="0" fontId="23" fillId="16" borderId="1" xfId="4" applyFont="1" applyFill="1" applyBorder="1" applyAlignment="1">
      <alignment vertical="top" wrapText="1"/>
    </xf>
    <xf numFmtId="0" fontId="12" fillId="16" borderId="1" xfId="4" applyFont="1" applyFill="1" applyBorder="1" applyAlignment="1">
      <alignment vertical="top" wrapText="1"/>
    </xf>
    <xf numFmtId="166" fontId="74" fillId="13" borderId="1" xfId="4" applyNumberFormat="1" applyFont="1" applyFill="1" applyBorder="1" applyAlignment="1">
      <alignment vertical="top" wrapText="1"/>
    </xf>
    <xf numFmtId="166" fontId="76" fillId="13" borderId="1" xfId="0" applyNumberFormat="1" applyFont="1" applyFill="1" applyBorder="1" applyAlignment="1">
      <alignment vertical="top" wrapText="1"/>
    </xf>
    <xf numFmtId="49" fontId="74" fillId="13" borderId="1" xfId="0" applyNumberFormat="1" applyFont="1" applyFill="1" applyBorder="1" applyAlignment="1">
      <alignment vertical="top" wrapText="1"/>
    </xf>
    <xf numFmtId="166" fontId="74" fillId="13" borderId="1" xfId="0" applyNumberFormat="1" applyFont="1" applyFill="1" applyBorder="1" applyAlignment="1">
      <alignment vertical="top" wrapText="1"/>
    </xf>
    <xf numFmtId="49" fontId="74" fillId="13" borderId="1" xfId="0" applyNumberFormat="1" applyFont="1" applyFill="1" applyBorder="1" applyAlignment="1">
      <alignment horizontal="center" vertical="top" wrapText="1"/>
    </xf>
    <xf numFmtId="49" fontId="74" fillId="13" borderId="4" xfId="0" applyNumberFormat="1" applyFont="1" applyFill="1" applyBorder="1" applyAlignment="1">
      <alignment horizontal="left" vertical="top" wrapText="1"/>
    </xf>
    <xf numFmtId="0" fontId="74" fillId="13" borderId="1" xfId="0" applyFont="1" applyFill="1" applyBorder="1" applyAlignment="1">
      <alignment vertical="top" wrapText="1"/>
    </xf>
    <xf numFmtId="49" fontId="74" fillId="13" borderId="4" xfId="0" applyNumberFormat="1" applyFont="1" applyFill="1" applyBorder="1" applyAlignment="1">
      <alignment horizontal="center" vertical="top" wrapText="1"/>
    </xf>
    <xf numFmtId="0" fontId="74" fillId="13" borderId="3" xfId="0" applyFont="1" applyFill="1" applyBorder="1" applyAlignment="1">
      <alignment vertical="top" wrapText="1"/>
    </xf>
    <xf numFmtId="0" fontId="74" fillId="13" borderId="5" xfId="0" applyFont="1" applyFill="1" applyBorder="1" applyAlignment="1">
      <alignment vertical="top" wrapText="1"/>
    </xf>
    <xf numFmtId="0" fontId="74" fillId="13" borderId="3" xfId="0" applyFont="1" applyFill="1" applyBorder="1" applyAlignment="1">
      <alignment horizontal="center" vertical="top" wrapText="1"/>
    </xf>
    <xf numFmtId="49" fontId="74" fillId="13" borderId="3" xfId="0" applyNumberFormat="1" applyFont="1" applyFill="1" applyBorder="1" applyAlignment="1">
      <alignment horizontal="left" vertical="top" wrapText="1"/>
    </xf>
    <xf numFmtId="4" fontId="74" fillId="13" borderId="1" xfId="0" applyNumberFormat="1" applyFont="1" applyFill="1" applyBorder="1" applyAlignment="1">
      <alignment horizontal="center" vertical="top" wrapText="1"/>
    </xf>
    <xf numFmtId="49" fontId="74" fillId="13" borderId="1" xfId="0" applyNumberFormat="1" applyFont="1" applyFill="1" applyBorder="1" applyAlignment="1">
      <alignment horizontal="left" vertical="top" wrapText="1"/>
    </xf>
    <xf numFmtId="166" fontId="74" fillId="13" borderId="1" xfId="0" applyNumberFormat="1" applyFont="1" applyFill="1" applyBorder="1" applyAlignment="1">
      <alignment horizontal="center" vertical="top" wrapText="1"/>
    </xf>
    <xf numFmtId="0" fontId="23" fillId="17" borderId="1" xfId="4" applyFont="1" applyFill="1" applyBorder="1" applyAlignment="1">
      <alignment vertical="top" wrapText="1"/>
    </xf>
    <xf numFmtId="166" fontId="76" fillId="13" borderId="1" xfId="4" applyNumberFormat="1" applyFont="1" applyFill="1" applyBorder="1" applyAlignment="1">
      <alignment vertical="top" wrapText="1"/>
    </xf>
    <xf numFmtId="49" fontId="76" fillId="13" borderId="1" xfId="0" applyNumberFormat="1" applyFont="1" applyFill="1" applyBorder="1" applyAlignment="1">
      <alignment vertical="top" wrapText="1"/>
    </xf>
    <xf numFmtId="166" fontId="76" fillId="13" borderId="1" xfId="0" applyNumberFormat="1" applyFont="1" applyFill="1" applyBorder="1" applyAlignment="1">
      <alignment horizontal="center" vertical="top" wrapText="1"/>
    </xf>
    <xf numFmtId="166" fontId="76" fillId="13" borderId="1" xfId="0" applyNumberFormat="1" applyFont="1" applyFill="1" applyBorder="1" applyAlignment="1">
      <alignment horizontal="left" vertical="top" wrapText="1"/>
    </xf>
    <xf numFmtId="49" fontId="76" fillId="13" borderId="1" xfId="0" applyNumberFormat="1" applyFont="1" applyFill="1" applyBorder="1" applyAlignment="1">
      <alignment horizontal="left" vertical="top" wrapText="1"/>
    </xf>
    <xf numFmtId="166" fontId="76" fillId="13" borderId="1" xfId="4" applyNumberFormat="1" applyFont="1" applyFill="1" applyBorder="1" applyAlignment="1">
      <alignment horizontal="center" vertical="top" wrapText="1"/>
    </xf>
    <xf numFmtId="166" fontId="76" fillId="13" borderId="1" xfId="4" applyNumberFormat="1" applyFont="1" applyFill="1" applyBorder="1" applyAlignment="1">
      <alignment horizontal="left" vertical="top" wrapText="1"/>
    </xf>
    <xf numFmtId="4" fontId="76" fillId="13" borderId="1" xfId="4" applyNumberFormat="1" applyFont="1" applyFill="1" applyBorder="1" applyAlignment="1">
      <alignment horizontal="right" vertical="top" wrapText="1"/>
    </xf>
    <xf numFmtId="166" fontId="76" fillId="13" borderId="5" xfId="0" applyNumberFormat="1" applyFont="1" applyFill="1" applyBorder="1" applyAlignment="1">
      <alignment horizontal="center" vertical="top" wrapText="1"/>
    </xf>
    <xf numFmtId="0" fontId="76" fillId="13" borderId="1" xfId="0" applyFont="1" applyFill="1" applyBorder="1" applyAlignment="1">
      <alignment vertical="top" wrapText="1"/>
    </xf>
    <xf numFmtId="166" fontId="76" fillId="13" borderId="1" xfId="6" applyNumberFormat="1" applyFont="1" applyFill="1" applyBorder="1" applyAlignment="1">
      <alignment vertical="top" wrapText="1"/>
    </xf>
    <xf numFmtId="0" fontId="76" fillId="13" borderId="1" xfId="6" applyFont="1" applyFill="1" applyBorder="1" applyAlignment="1">
      <alignment vertical="top" wrapText="1"/>
    </xf>
    <xf numFmtId="166" fontId="76" fillId="13" borderId="1" xfId="6" applyNumberFormat="1" applyFont="1" applyFill="1" applyBorder="1" applyAlignment="1">
      <alignment horizontal="center" vertical="top" wrapText="1"/>
    </xf>
    <xf numFmtId="0" fontId="87" fillId="13" borderId="1" xfId="6" applyFont="1" applyFill="1" applyBorder="1" applyAlignment="1">
      <alignment horizontal="right" vertical="top" wrapText="1"/>
    </xf>
    <xf numFmtId="0" fontId="76" fillId="13" borderId="1" xfId="6" applyFont="1" applyFill="1" applyBorder="1" applyAlignment="1">
      <alignment horizontal="right" vertical="top" wrapText="1"/>
    </xf>
    <xf numFmtId="166" fontId="76" fillId="13" borderId="1" xfId="6" applyNumberFormat="1" applyFont="1" applyFill="1" applyBorder="1" applyAlignment="1">
      <alignment horizontal="right" vertical="top" wrapText="1"/>
    </xf>
    <xf numFmtId="49" fontId="76" fillId="13" borderId="4" xfId="0" applyNumberFormat="1" applyFont="1" applyFill="1" applyBorder="1" applyAlignment="1">
      <alignment horizontal="left" vertical="top" wrapText="1"/>
    </xf>
    <xf numFmtId="166" fontId="76" fillId="13" borderId="4" xfId="6" applyNumberFormat="1" applyFont="1" applyFill="1" applyBorder="1" applyAlignment="1">
      <alignment vertical="top" wrapText="1"/>
    </xf>
    <xf numFmtId="166" fontId="76" fillId="13" borderId="4" xfId="6" applyNumberFormat="1" applyFont="1" applyFill="1" applyBorder="1" applyAlignment="1">
      <alignment horizontal="center" vertical="top" wrapText="1"/>
    </xf>
    <xf numFmtId="166" fontId="76" fillId="13" borderId="4" xfId="6" applyNumberFormat="1" applyFont="1" applyFill="1" applyBorder="1" applyAlignment="1">
      <alignment horizontal="left" vertical="top" wrapText="1"/>
    </xf>
    <xf numFmtId="3" fontId="76" fillId="13" borderId="4" xfId="6" applyNumberFormat="1" applyFont="1" applyFill="1" applyBorder="1" applyAlignment="1">
      <alignment horizontal="right" vertical="top" wrapText="1"/>
    </xf>
    <xf numFmtId="0" fontId="76" fillId="13" borderId="1" xfId="4" applyFont="1" applyFill="1" applyBorder="1" applyAlignment="1">
      <alignment vertical="top" wrapText="1"/>
    </xf>
    <xf numFmtId="49" fontId="12" fillId="16" borderId="8" xfId="0" applyNumberFormat="1" applyFont="1" applyFill="1" applyBorder="1" applyAlignment="1">
      <alignment horizontal="center" vertical="center" wrapText="1"/>
    </xf>
    <xf numFmtId="49" fontId="12" fillId="16" borderId="14" xfId="0" applyNumberFormat="1" applyFont="1" applyFill="1" applyBorder="1" applyAlignment="1">
      <alignment horizontal="center" vertical="center" wrapText="1"/>
    </xf>
    <xf numFmtId="49" fontId="12" fillId="16" borderId="7" xfId="0" applyNumberFormat="1" applyFont="1" applyFill="1" applyBorder="1" applyAlignment="1">
      <alignment horizontal="center" vertical="center" wrapText="1"/>
    </xf>
    <xf numFmtId="0" fontId="75" fillId="13" borderId="1" xfId="0" applyFont="1" applyFill="1" applyBorder="1" applyAlignment="1">
      <alignment horizontal="center" vertical="top" wrapText="1"/>
    </xf>
    <xf numFmtId="0" fontId="90" fillId="13" borderId="1" xfId="0" applyFont="1" applyFill="1" applyBorder="1" applyAlignment="1">
      <alignment vertical="top" wrapText="1"/>
    </xf>
    <xf numFmtId="49" fontId="75" fillId="13" borderId="1" xfId="0" applyNumberFormat="1" applyFont="1" applyFill="1" applyBorder="1" applyAlignment="1">
      <alignment horizontal="center" vertical="top" wrapText="1"/>
    </xf>
    <xf numFmtId="166" fontId="75" fillId="13" borderId="1" xfId="0" applyNumberFormat="1" applyFont="1" applyFill="1" applyBorder="1" applyAlignment="1">
      <alignment vertical="top" wrapText="1"/>
    </xf>
    <xf numFmtId="166" fontId="25" fillId="16" borderId="1" xfId="0" applyNumberFormat="1" applyFont="1" applyFill="1" applyBorder="1" applyAlignment="1">
      <alignment vertical="top" wrapText="1"/>
    </xf>
    <xf numFmtId="166" fontId="70" fillId="13" borderId="4" xfId="0" applyNumberFormat="1" applyFont="1" applyFill="1" applyBorder="1" applyAlignment="1">
      <alignment vertical="top" wrapText="1"/>
    </xf>
    <xf numFmtId="166" fontId="15" fillId="4" borderId="0" xfId="0" applyNumberFormat="1" applyFont="1" applyFill="1" applyAlignment="1">
      <alignment horizontal="center" vertical="top" wrapText="1"/>
    </xf>
    <xf numFmtId="166" fontId="15" fillId="4" borderId="0" xfId="0" applyNumberFormat="1" applyFont="1" applyFill="1" applyAlignment="1">
      <alignment horizontal="left" vertical="top" wrapText="1"/>
    </xf>
    <xf numFmtId="166" fontId="40" fillId="4" borderId="0" xfId="0" applyNumberFormat="1" applyFont="1" applyFill="1" applyAlignment="1">
      <alignment horizontal="center" vertical="top" wrapText="1"/>
    </xf>
    <xf numFmtId="0" fontId="15" fillId="2" borderId="0" xfId="0" applyFont="1" applyFill="1"/>
    <xf numFmtId="166" fontId="43" fillId="4" borderId="0" xfId="4" applyNumberFormat="1" applyFont="1" applyFill="1" applyAlignment="1">
      <alignment vertical="top" wrapText="1"/>
    </xf>
    <xf numFmtId="0" fontId="93" fillId="13" borderId="1" xfId="4" applyFont="1" applyFill="1" applyBorder="1" applyAlignment="1">
      <alignment vertical="top" wrapText="1"/>
    </xf>
    <xf numFmtId="0" fontId="94" fillId="13" borderId="1" xfId="4" applyFont="1" applyFill="1" applyBorder="1" applyAlignment="1">
      <alignment vertical="top" wrapText="1"/>
    </xf>
    <xf numFmtId="166" fontId="11" fillId="4" borderId="2" xfId="0" applyNumberFormat="1" applyFont="1" applyFill="1" applyBorder="1" applyAlignment="1">
      <alignment horizontal="center" vertical="top" wrapText="1"/>
    </xf>
    <xf numFmtId="166" fontId="11" fillId="4" borderId="6" xfId="0" applyNumberFormat="1" applyFont="1" applyFill="1" applyBorder="1" applyAlignment="1">
      <alignment horizontal="center" vertical="top" wrapText="1"/>
    </xf>
    <xf numFmtId="166" fontId="11" fillId="4" borderId="4" xfId="0" applyNumberFormat="1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49" fontId="44" fillId="4" borderId="2" xfId="0" applyNumberFormat="1" applyFont="1" applyFill="1" applyBorder="1" applyAlignment="1">
      <alignment horizontal="center" vertical="top" wrapText="1"/>
    </xf>
    <xf numFmtId="49" fontId="44" fillId="4" borderId="4" xfId="0" applyNumberFormat="1" applyFont="1" applyFill="1" applyBorder="1" applyAlignment="1">
      <alignment horizontal="center" vertical="top" wrapText="1"/>
    </xf>
    <xf numFmtId="49" fontId="11" fillId="0" borderId="2" xfId="0" applyNumberFormat="1" applyFont="1" applyBorder="1" applyAlignment="1">
      <alignment horizontal="left" vertical="top" wrapText="1"/>
    </xf>
    <xf numFmtId="49" fontId="11" fillId="0" borderId="4" xfId="0" applyNumberFormat="1" applyFont="1" applyBorder="1" applyAlignment="1">
      <alignment horizontal="left" vertical="top" wrapText="1"/>
    </xf>
    <xf numFmtId="49" fontId="20" fillId="0" borderId="1" xfId="0" applyNumberFormat="1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49" fontId="11" fillId="0" borderId="6" xfId="0" applyNumberFormat="1" applyFont="1" applyBorder="1" applyAlignment="1">
      <alignment horizontal="left" vertical="top" wrapText="1"/>
    </xf>
    <xf numFmtId="49" fontId="20" fillId="4" borderId="1" xfId="0" applyNumberFormat="1" applyFont="1" applyFill="1" applyBorder="1" applyAlignment="1">
      <alignment horizontal="left" vertical="top" wrapText="1"/>
    </xf>
    <xf numFmtId="49" fontId="20" fillId="0" borderId="2" xfId="0" applyNumberFormat="1" applyFont="1" applyBorder="1" applyAlignment="1">
      <alignment horizontal="left" vertical="top" wrapText="1"/>
    </xf>
    <xf numFmtId="49" fontId="20" fillId="0" borderId="4" xfId="0" applyNumberFormat="1" applyFont="1" applyBorder="1" applyAlignment="1">
      <alignment horizontal="left" vertical="top" wrapText="1"/>
    </xf>
    <xf numFmtId="0" fontId="42" fillId="4" borderId="1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0" fontId="20" fillId="4" borderId="1" xfId="0" applyFont="1" applyFill="1" applyBorder="1" applyAlignment="1">
      <alignment horizontal="left" vertical="top" wrapText="1"/>
    </xf>
    <xf numFmtId="0" fontId="44" fillId="4" borderId="2" xfId="0" applyFont="1" applyFill="1" applyBorder="1" applyAlignment="1">
      <alignment horizontal="center" vertical="top" wrapText="1"/>
    </xf>
    <xf numFmtId="0" fontId="44" fillId="4" borderId="4" xfId="0" applyFont="1" applyFill="1" applyBorder="1" applyAlignment="1">
      <alignment horizontal="center" vertical="top" wrapText="1"/>
    </xf>
    <xf numFmtId="49" fontId="18" fillId="4" borderId="2" xfId="0" applyNumberFormat="1" applyFont="1" applyFill="1" applyBorder="1" applyAlignment="1">
      <alignment horizontal="center" vertical="center" textRotation="90" wrapText="1"/>
    </xf>
    <xf numFmtId="49" fontId="18" fillId="4" borderId="4" xfId="0" applyNumberFormat="1" applyFont="1" applyFill="1" applyBorder="1" applyAlignment="1">
      <alignment horizontal="center" vertical="center" textRotation="90" wrapText="1"/>
    </xf>
    <xf numFmtId="49" fontId="76" fillId="13" borderId="12" xfId="0" applyNumberFormat="1" applyFont="1" applyFill="1" applyBorder="1" applyAlignment="1">
      <alignment horizontal="right" vertical="top" wrapText="1"/>
    </xf>
    <xf numFmtId="49" fontId="76" fillId="13" borderId="5" xfId="0" applyNumberFormat="1" applyFont="1" applyFill="1" applyBorder="1" applyAlignment="1">
      <alignment horizontal="right" vertical="top" wrapText="1"/>
    </xf>
    <xf numFmtId="49" fontId="12" fillId="2" borderId="3" xfId="0" applyNumberFormat="1" applyFont="1" applyFill="1" applyBorder="1" applyAlignment="1">
      <alignment horizontal="right" vertical="top" wrapText="1"/>
    </xf>
    <xf numFmtId="49" fontId="12" fillId="2" borderId="12" xfId="0" applyNumberFormat="1" applyFont="1" applyFill="1" applyBorder="1" applyAlignment="1">
      <alignment horizontal="right" vertical="top" wrapText="1"/>
    </xf>
    <xf numFmtId="49" fontId="12" fillId="2" borderId="5" xfId="0" applyNumberFormat="1" applyFont="1" applyFill="1" applyBorder="1" applyAlignment="1">
      <alignment horizontal="right" vertical="top" wrapText="1"/>
    </xf>
    <xf numFmtId="49" fontId="20" fillId="4" borderId="2" xfId="0" applyNumberFormat="1" applyFont="1" applyFill="1" applyBorder="1" applyAlignment="1">
      <alignment horizontal="left" vertical="top" wrapText="1"/>
    </xf>
    <xf numFmtId="49" fontId="20" fillId="4" borderId="4" xfId="0" applyNumberFormat="1" applyFont="1" applyFill="1" applyBorder="1" applyAlignment="1">
      <alignment horizontal="left" vertical="top" wrapText="1"/>
    </xf>
    <xf numFmtId="49" fontId="11" fillId="0" borderId="2" xfId="0" applyNumberFormat="1" applyFont="1" applyBorder="1" applyAlignment="1">
      <alignment horizontal="center" vertical="top" wrapText="1"/>
    </xf>
    <xf numFmtId="49" fontId="11" fillId="0" borderId="4" xfId="0" applyNumberFormat="1" applyFont="1" applyBorder="1" applyAlignment="1">
      <alignment horizontal="center" vertical="top" wrapText="1"/>
    </xf>
    <xf numFmtId="0" fontId="20" fillId="4" borderId="2" xfId="0" applyFont="1" applyFill="1" applyBorder="1" applyAlignment="1">
      <alignment horizontal="left" vertical="top" wrapText="1"/>
    </xf>
    <xf numFmtId="0" fontId="20" fillId="4" borderId="6" xfId="0" applyFont="1" applyFill="1" applyBorder="1" applyAlignment="1">
      <alignment horizontal="left" vertical="top" wrapText="1"/>
    </xf>
    <xf numFmtId="0" fontId="20" fillId="4" borderId="4" xfId="0" applyFont="1" applyFill="1" applyBorder="1" applyAlignment="1">
      <alignment horizontal="left" vertical="top" wrapText="1"/>
    </xf>
    <xf numFmtId="49" fontId="11" fillId="4" borderId="1" xfId="0" applyNumberFormat="1" applyFont="1" applyFill="1" applyBorder="1" applyAlignment="1">
      <alignment horizontal="left" vertical="top" wrapText="1"/>
    </xf>
    <xf numFmtId="49" fontId="20" fillId="4" borderId="1" xfId="0" applyNumberFormat="1" applyFont="1" applyFill="1" applyBorder="1" applyAlignment="1">
      <alignment horizontal="center" vertical="top" wrapText="1"/>
    </xf>
    <xf numFmtId="0" fontId="20" fillId="0" borderId="2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4" borderId="2" xfId="0" applyFont="1" applyFill="1" applyBorder="1" applyAlignment="1">
      <alignment horizontal="center" vertical="top" wrapText="1"/>
    </xf>
    <xf numFmtId="0" fontId="20" fillId="4" borderId="6" xfId="0" applyFont="1" applyFill="1" applyBorder="1" applyAlignment="1">
      <alignment horizontal="center" vertical="top" wrapText="1"/>
    </xf>
    <xf numFmtId="0" fontId="20" fillId="4" borderId="4" xfId="0" applyFont="1" applyFill="1" applyBorder="1" applyAlignment="1">
      <alignment horizontal="center" vertical="top" wrapText="1"/>
    </xf>
    <xf numFmtId="49" fontId="44" fillId="4" borderId="6" xfId="0" applyNumberFormat="1" applyFont="1" applyFill="1" applyBorder="1" applyAlignment="1">
      <alignment horizontal="center" vertical="top" wrapText="1"/>
    </xf>
    <xf numFmtId="0" fontId="72" fillId="4" borderId="0" xfId="0" applyFont="1" applyFill="1" applyAlignment="1">
      <alignment horizontal="center" wrapText="1"/>
    </xf>
    <xf numFmtId="49" fontId="20" fillId="4" borderId="2" xfId="0" applyNumberFormat="1" applyFont="1" applyFill="1" applyBorder="1" applyAlignment="1">
      <alignment horizontal="center" vertical="center" textRotation="90" wrapText="1"/>
    </xf>
    <xf numFmtId="49" fontId="20" fillId="4" borderId="6" xfId="0" applyNumberFormat="1" applyFont="1" applyFill="1" applyBorder="1" applyAlignment="1">
      <alignment horizontal="center" vertical="center" textRotation="90" wrapText="1"/>
    </xf>
    <xf numFmtId="49" fontId="20" fillId="4" borderId="4" xfId="0" applyNumberFormat="1" applyFont="1" applyFill="1" applyBorder="1" applyAlignment="1">
      <alignment horizontal="center" vertical="center" textRotation="90" wrapText="1"/>
    </xf>
    <xf numFmtId="0" fontId="44" fillId="4" borderId="1" xfId="0" applyFont="1" applyFill="1" applyBorder="1" applyAlignment="1">
      <alignment horizontal="center" vertical="top" wrapText="1"/>
    </xf>
    <xf numFmtId="0" fontId="20" fillId="4" borderId="1" xfId="0" applyFont="1" applyFill="1" applyBorder="1" applyAlignment="1">
      <alignment horizontal="center" vertical="top" wrapText="1"/>
    </xf>
    <xf numFmtId="49" fontId="18" fillId="4" borderId="1" xfId="0" applyNumberFormat="1" applyFont="1" applyFill="1" applyBorder="1" applyAlignment="1">
      <alignment horizontal="right" vertical="center" textRotation="90" wrapText="1"/>
    </xf>
    <xf numFmtId="49" fontId="12" fillId="16" borderId="1" xfId="0" applyNumberFormat="1" applyFont="1" applyFill="1" applyBorder="1" applyAlignment="1">
      <alignment horizontal="center" vertical="center" wrapText="1"/>
    </xf>
    <xf numFmtId="0" fontId="12" fillId="16" borderId="2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0" fontId="12" fillId="16" borderId="4" xfId="0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horizontal="center" vertical="center" wrapText="1"/>
    </xf>
    <xf numFmtId="49" fontId="12" fillId="16" borderId="3" xfId="0" applyNumberFormat="1" applyFont="1" applyFill="1" applyBorder="1" applyAlignment="1">
      <alignment horizontal="center" vertical="center" wrapText="1"/>
    </xf>
    <xf numFmtId="49" fontId="12" fillId="16" borderId="12" xfId="0" applyNumberFormat="1" applyFont="1" applyFill="1" applyBorder="1" applyAlignment="1">
      <alignment horizontal="center" vertical="center" wrapText="1"/>
    </xf>
    <xf numFmtId="49" fontId="12" fillId="16" borderId="5" xfId="0" applyNumberFormat="1" applyFont="1" applyFill="1" applyBorder="1" applyAlignment="1">
      <alignment horizontal="center" vertical="center" wrapText="1"/>
    </xf>
    <xf numFmtId="49" fontId="20" fillId="4" borderId="6" xfId="0" applyNumberFormat="1" applyFont="1" applyFill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12" fillId="16" borderId="2" xfId="0" applyNumberFormat="1" applyFont="1" applyFill="1" applyBorder="1" applyAlignment="1">
      <alignment horizontal="center" vertical="center" wrapText="1"/>
    </xf>
    <xf numFmtId="49" fontId="12" fillId="16" borderId="6" xfId="0" applyNumberFormat="1" applyFont="1" applyFill="1" applyBorder="1" applyAlignment="1">
      <alignment horizontal="center" vertical="center" wrapText="1"/>
    </xf>
    <xf numFmtId="49" fontId="12" fillId="16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left" vertical="top" wrapText="1"/>
    </xf>
    <xf numFmtId="0" fontId="46" fillId="4" borderId="1" xfId="0" applyFont="1" applyFill="1" applyBorder="1" applyAlignment="1">
      <alignment horizontal="right" vertical="top" wrapText="1"/>
    </xf>
    <xf numFmtId="49" fontId="10" fillId="0" borderId="1" xfId="0" applyNumberFormat="1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49" fontId="10" fillId="4" borderId="1" xfId="0" applyNumberFormat="1" applyFont="1" applyFill="1" applyBorder="1" applyAlignment="1">
      <alignment horizontal="left" vertical="top" wrapText="1"/>
    </xf>
    <xf numFmtId="0" fontId="10" fillId="12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165" fontId="10" fillId="4" borderId="1" xfId="0" applyNumberFormat="1" applyFont="1" applyFill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4" xfId="0" applyNumberFormat="1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4" borderId="6" xfId="0" applyFont="1" applyFill="1" applyBorder="1" applyAlignment="1">
      <alignment horizontal="left" vertical="top" wrapText="1"/>
    </xf>
    <xf numFmtId="0" fontId="10" fillId="4" borderId="4" xfId="0" applyFont="1" applyFill="1" applyBorder="1" applyAlignment="1">
      <alignment horizontal="left" vertical="top" wrapText="1"/>
    </xf>
    <xf numFmtId="49" fontId="1" fillId="4" borderId="2" xfId="0" applyNumberFormat="1" applyFont="1" applyFill="1" applyBorder="1" applyAlignment="1">
      <alignment horizontal="left" vertical="top" wrapText="1"/>
    </xf>
    <xf numFmtId="49" fontId="1" fillId="4" borderId="6" xfId="0" applyNumberFormat="1" applyFont="1" applyFill="1" applyBorder="1" applyAlignment="1">
      <alignment horizontal="left" vertical="top" wrapText="1"/>
    </xf>
    <xf numFmtId="49" fontId="1" fillId="4" borderId="4" xfId="0" applyNumberFormat="1" applyFont="1" applyFill="1" applyBorder="1" applyAlignment="1">
      <alignment horizontal="left" vertical="top" wrapText="1"/>
    </xf>
    <xf numFmtId="49" fontId="10" fillId="4" borderId="2" xfId="0" applyNumberFormat="1" applyFont="1" applyFill="1" applyBorder="1" applyAlignment="1">
      <alignment horizontal="left" vertical="top" wrapText="1"/>
    </xf>
    <xf numFmtId="49" fontId="10" fillId="4" borderId="6" xfId="0" applyNumberFormat="1" applyFont="1" applyFill="1" applyBorder="1" applyAlignment="1">
      <alignment horizontal="left" vertical="top" wrapText="1"/>
    </xf>
    <xf numFmtId="49" fontId="10" fillId="4" borderId="4" xfId="0" applyNumberFormat="1" applyFont="1" applyFill="1" applyBorder="1" applyAlignment="1">
      <alignment horizontal="left" vertical="top" wrapText="1"/>
    </xf>
    <xf numFmtId="49" fontId="10" fillId="4" borderId="2" xfId="0" applyNumberFormat="1" applyFont="1" applyFill="1" applyBorder="1" applyAlignment="1">
      <alignment horizontal="center" vertical="top" wrapText="1"/>
    </xf>
    <xf numFmtId="49" fontId="10" fillId="4" borderId="6" xfId="0" applyNumberFormat="1" applyFont="1" applyFill="1" applyBorder="1" applyAlignment="1">
      <alignment horizontal="center" vertical="top" wrapText="1"/>
    </xf>
    <xf numFmtId="49" fontId="10" fillId="4" borderId="4" xfId="0" applyNumberFormat="1" applyFont="1" applyFill="1" applyBorder="1" applyAlignment="1">
      <alignment horizontal="center" vertical="top" wrapText="1"/>
    </xf>
    <xf numFmtId="166" fontId="10" fillId="4" borderId="2" xfId="0" applyNumberFormat="1" applyFont="1" applyFill="1" applyBorder="1" applyAlignment="1">
      <alignment horizontal="center" vertical="top" wrapText="1"/>
    </xf>
    <xf numFmtId="166" fontId="10" fillId="4" borderId="6" xfId="0" applyNumberFormat="1" applyFont="1" applyFill="1" applyBorder="1" applyAlignment="1">
      <alignment horizontal="center" vertical="top" wrapText="1"/>
    </xf>
    <xf numFmtId="166" fontId="10" fillId="4" borderId="4" xfId="0" applyNumberFormat="1" applyFont="1" applyFill="1" applyBorder="1" applyAlignment="1">
      <alignment horizontal="center" vertical="top" wrapText="1"/>
    </xf>
    <xf numFmtId="0" fontId="10" fillId="4" borderId="2" xfId="11" applyFont="1" applyFill="1" applyBorder="1" applyAlignment="1">
      <alignment horizontal="left" vertical="top" wrapText="1"/>
    </xf>
    <xf numFmtId="0" fontId="10" fillId="4" borderId="4" xfId="11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right" vertical="top" wrapText="1"/>
    </xf>
    <xf numFmtId="0" fontId="10" fillId="4" borderId="6" xfId="0" applyFont="1" applyFill="1" applyBorder="1" applyAlignment="1">
      <alignment horizontal="right" vertical="top" wrapText="1"/>
    </xf>
    <xf numFmtId="0" fontId="10" fillId="4" borderId="4" xfId="0" applyFont="1" applyFill="1" applyBorder="1" applyAlignment="1">
      <alignment horizontal="right" vertical="top" wrapText="1"/>
    </xf>
    <xf numFmtId="49" fontId="10" fillId="4" borderId="2" xfId="11" applyNumberFormat="1" applyFont="1" applyFill="1" applyBorder="1" applyAlignment="1">
      <alignment horizontal="left" vertical="center" textRotation="90" wrapText="1"/>
    </xf>
    <xf numFmtId="49" fontId="10" fillId="4" borderId="4" xfId="11" applyNumberFormat="1" applyFont="1" applyFill="1" applyBorder="1" applyAlignment="1">
      <alignment horizontal="left" vertical="center" textRotation="90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46" fillId="4" borderId="2" xfId="1" applyFont="1" applyFill="1" applyBorder="1" applyAlignment="1">
      <alignment horizontal="center" vertical="top" wrapText="1"/>
    </xf>
    <xf numFmtId="0" fontId="46" fillId="4" borderId="4" xfId="1" applyFont="1" applyFill="1" applyBorder="1" applyAlignment="1">
      <alignment horizontal="center" vertical="top" wrapText="1"/>
    </xf>
    <xf numFmtId="49" fontId="10" fillId="4" borderId="1" xfId="0" applyNumberFormat="1" applyFont="1" applyFill="1" applyBorder="1" applyAlignment="1">
      <alignment horizontal="right" vertical="top" wrapText="1"/>
    </xf>
    <xf numFmtId="49" fontId="1" fillId="4" borderId="2" xfId="11" applyNumberFormat="1" applyFont="1" applyFill="1" applyBorder="1" applyAlignment="1">
      <alignment horizontal="left" vertical="center" textRotation="90" wrapText="1"/>
    </xf>
    <xf numFmtId="49" fontId="1" fillId="4" borderId="4" xfId="11" applyNumberFormat="1" applyFont="1" applyFill="1" applyBorder="1" applyAlignment="1">
      <alignment horizontal="left" vertical="center" textRotation="90" wrapText="1"/>
    </xf>
    <xf numFmtId="49" fontId="1" fillId="0" borderId="1" xfId="0" applyNumberFormat="1" applyFont="1" applyBorder="1" applyAlignment="1">
      <alignment horizontal="center" vertical="top" wrapText="1"/>
    </xf>
    <xf numFmtId="49" fontId="46" fillId="4" borderId="2" xfId="11" applyNumberFormat="1" applyFont="1" applyFill="1" applyBorder="1" applyAlignment="1">
      <alignment horizontal="right" vertical="top" wrapText="1"/>
    </xf>
    <xf numFmtId="49" fontId="46" fillId="4" borderId="4" xfId="11" applyNumberFormat="1" applyFont="1" applyFill="1" applyBorder="1" applyAlignment="1">
      <alignment horizontal="right" vertical="top" wrapText="1"/>
    </xf>
    <xf numFmtId="49" fontId="10" fillId="0" borderId="0" xfId="0" applyNumberFormat="1" applyFont="1" applyAlignment="1">
      <alignment horizontal="left" wrapText="1"/>
    </xf>
    <xf numFmtId="0" fontId="66" fillId="4" borderId="0" xfId="0" applyFont="1" applyFill="1" applyAlignment="1">
      <alignment horizontal="center"/>
    </xf>
    <xf numFmtId="0" fontId="72" fillId="4" borderId="0" xfId="0" applyFont="1" applyFill="1" applyAlignment="1">
      <alignment horizontal="center"/>
    </xf>
    <xf numFmtId="0" fontId="46" fillId="4" borderId="2" xfId="11" applyFont="1" applyFill="1" applyBorder="1" applyAlignment="1">
      <alignment horizontal="right" vertical="top" wrapText="1"/>
    </xf>
    <xf numFmtId="0" fontId="46" fillId="4" borderId="6" xfId="11" applyFont="1" applyFill="1" applyBorder="1" applyAlignment="1">
      <alignment horizontal="right" vertical="top" wrapText="1"/>
    </xf>
    <xf numFmtId="0" fontId="46" fillId="4" borderId="4" xfId="11" applyFont="1" applyFill="1" applyBorder="1" applyAlignment="1">
      <alignment horizontal="right" vertical="top" wrapText="1"/>
    </xf>
    <xf numFmtId="0" fontId="6" fillId="16" borderId="2" xfId="0" applyFont="1" applyFill="1" applyBorder="1" applyAlignment="1">
      <alignment horizontal="center" vertical="center" wrapText="1"/>
    </xf>
    <xf numFmtId="0" fontId="6" fillId="16" borderId="6" xfId="0" applyFont="1" applyFill="1" applyBorder="1" applyAlignment="1">
      <alignment horizontal="center" vertical="center" wrapText="1"/>
    </xf>
    <xf numFmtId="0" fontId="6" fillId="16" borderId="4" xfId="0" applyFont="1" applyFill="1" applyBorder="1" applyAlignment="1">
      <alignment horizontal="center" vertical="center" wrapText="1"/>
    </xf>
    <xf numFmtId="49" fontId="46" fillId="4" borderId="1" xfId="0" applyNumberFormat="1" applyFont="1" applyFill="1" applyBorder="1" applyAlignment="1">
      <alignment horizontal="right" vertical="top" wrapText="1"/>
    </xf>
    <xf numFmtId="49" fontId="46" fillId="4" borderId="2" xfId="0" applyNumberFormat="1" applyFont="1" applyFill="1" applyBorder="1" applyAlignment="1">
      <alignment horizontal="right" vertical="top" wrapText="1"/>
    </xf>
    <xf numFmtId="49" fontId="46" fillId="4" borderId="4" xfId="0" applyNumberFormat="1" applyFont="1" applyFill="1" applyBorder="1" applyAlignment="1">
      <alignment horizontal="right" vertical="top" wrapText="1"/>
    </xf>
    <xf numFmtId="0" fontId="10" fillId="0" borderId="2" xfId="11" applyFont="1" applyBorder="1" applyAlignment="1">
      <alignment horizontal="left" vertical="top" wrapText="1"/>
    </xf>
    <xf numFmtId="0" fontId="10" fillId="0" borderId="4" xfId="11" applyFont="1" applyBorder="1" applyAlignment="1">
      <alignment horizontal="left" vertical="top" wrapText="1"/>
    </xf>
    <xf numFmtId="49" fontId="6" fillId="16" borderId="2" xfId="0" applyNumberFormat="1" applyFont="1" applyFill="1" applyBorder="1" applyAlignment="1">
      <alignment horizontal="center" vertical="center" wrapText="1"/>
    </xf>
    <xf numFmtId="49" fontId="6" fillId="16" borderId="4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right" vertical="top" wrapText="1"/>
    </xf>
    <xf numFmtId="49" fontId="10" fillId="4" borderId="4" xfId="0" applyNumberFormat="1" applyFont="1" applyFill="1" applyBorder="1" applyAlignment="1">
      <alignment horizontal="right" vertical="top" wrapText="1"/>
    </xf>
    <xf numFmtId="49" fontId="6" fillId="16" borderId="3" xfId="0" applyNumberFormat="1" applyFont="1" applyFill="1" applyBorder="1" applyAlignment="1">
      <alignment horizontal="center" vertical="center" wrapText="1"/>
    </xf>
    <xf numFmtId="49" fontId="6" fillId="16" borderId="12" xfId="0" applyNumberFormat="1" applyFont="1" applyFill="1" applyBorder="1" applyAlignment="1">
      <alignment horizontal="center" vertical="center" wrapText="1"/>
    </xf>
    <xf numFmtId="49" fontId="6" fillId="16" borderId="5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49" fontId="6" fillId="16" borderId="15" xfId="0" applyNumberFormat="1" applyFont="1" applyFill="1" applyBorder="1" applyAlignment="1">
      <alignment horizontal="center" vertical="center" wrapText="1"/>
    </xf>
    <xf numFmtId="49" fontId="6" fillId="16" borderId="9" xfId="0" applyNumberFormat="1" applyFont="1" applyFill="1" applyBorder="1" applyAlignment="1">
      <alignment horizontal="center" vertical="center" wrapText="1"/>
    </xf>
    <xf numFmtId="49" fontId="6" fillId="16" borderId="13" xfId="0" applyNumberFormat="1" applyFont="1" applyFill="1" applyBorder="1" applyAlignment="1">
      <alignment horizontal="center" vertical="center" wrapText="1"/>
    </xf>
    <xf numFmtId="166" fontId="50" fillId="4" borderId="2" xfId="0" applyNumberFormat="1" applyFont="1" applyFill="1" applyBorder="1" applyAlignment="1">
      <alignment horizontal="right" vertical="top" wrapText="1"/>
    </xf>
    <xf numFmtId="166" fontId="50" fillId="4" borderId="6" xfId="0" applyNumberFormat="1" applyFont="1" applyFill="1" applyBorder="1" applyAlignment="1">
      <alignment horizontal="right" vertical="top" wrapText="1"/>
    </xf>
    <xf numFmtId="166" fontId="50" fillId="4" borderId="4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3" fontId="10" fillId="4" borderId="6" xfId="0" applyNumberFormat="1" applyFont="1" applyFill="1" applyBorder="1" applyAlignment="1">
      <alignment horizontal="right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49" fontId="84" fillId="13" borderId="3" xfId="0" applyNumberFormat="1" applyFont="1" applyFill="1" applyBorder="1" applyAlignment="1">
      <alignment horizontal="right" vertical="top" wrapText="1"/>
    </xf>
    <xf numFmtId="49" fontId="84" fillId="13" borderId="5" xfId="0" applyNumberFormat="1" applyFont="1" applyFill="1" applyBorder="1" applyAlignment="1">
      <alignment horizontal="right" vertical="top" wrapText="1"/>
    </xf>
    <xf numFmtId="49" fontId="10" fillId="10" borderId="2" xfId="0" applyNumberFormat="1" applyFont="1" applyFill="1" applyBorder="1" applyAlignment="1">
      <alignment horizontal="right" vertical="top"/>
    </xf>
    <xf numFmtId="49" fontId="10" fillId="10" borderId="4" xfId="0" applyNumberFormat="1" applyFont="1" applyFill="1" applyBorder="1" applyAlignment="1">
      <alignment horizontal="right" vertical="top"/>
    </xf>
    <xf numFmtId="166" fontId="10" fillId="4" borderId="2" xfId="0" applyNumberFormat="1" applyFont="1" applyFill="1" applyBorder="1" applyAlignment="1">
      <alignment horizontal="center" vertical="top"/>
    </xf>
    <xf numFmtId="166" fontId="10" fillId="4" borderId="6" xfId="0" applyNumberFormat="1" applyFont="1" applyFill="1" applyBorder="1" applyAlignment="1">
      <alignment horizontal="center" vertical="top"/>
    </xf>
    <xf numFmtId="166" fontId="10" fillId="4" borderId="4" xfId="0" applyNumberFormat="1" applyFont="1" applyFill="1" applyBorder="1" applyAlignment="1">
      <alignment horizontal="center" vertical="top"/>
    </xf>
    <xf numFmtId="49" fontId="10" fillId="4" borderId="1" xfId="0" applyNumberFormat="1" applyFont="1" applyFill="1" applyBorder="1" applyAlignment="1">
      <alignment horizontal="center" vertical="top" wrapText="1"/>
    </xf>
    <xf numFmtId="49" fontId="19" fillId="0" borderId="11" xfId="0" applyNumberFormat="1" applyFont="1" applyBorder="1" applyAlignment="1">
      <alignment horizontal="left" vertical="top" wrapText="1"/>
    </xf>
    <xf numFmtId="0" fontId="57" fillId="4" borderId="2" xfId="6" applyFont="1" applyFill="1" applyBorder="1" applyAlignment="1">
      <alignment horizontal="left" vertical="top" wrapText="1"/>
    </xf>
    <xf numFmtId="0" fontId="57" fillId="4" borderId="4" xfId="6" applyFont="1" applyFill="1" applyBorder="1" applyAlignment="1">
      <alignment horizontal="left" vertical="top" wrapText="1"/>
    </xf>
    <xf numFmtId="166" fontId="10" fillId="4" borderId="1" xfId="0" applyNumberFormat="1" applyFont="1" applyFill="1" applyBorder="1" applyAlignment="1">
      <alignment horizontal="right" vertical="top" wrapText="1"/>
    </xf>
    <xf numFmtId="0" fontId="10" fillId="4" borderId="2" xfId="0" applyFont="1" applyFill="1" applyBorder="1" applyAlignment="1">
      <alignment vertical="top" wrapText="1"/>
    </xf>
    <xf numFmtId="0" fontId="29" fillId="4" borderId="4" xfId="0" applyFont="1" applyFill="1" applyBorder="1" applyAlignment="1">
      <alignment vertical="top" wrapText="1"/>
    </xf>
    <xf numFmtId="0" fontId="10" fillId="6" borderId="4" xfId="0" applyFont="1" applyFill="1" applyBorder="1" applyAlignment="1">
      <alignment horizontal="left" vertical="top" wrapText="1"/>
    </xf>
    <xf numFmtId="0" fontId="57" fillId="4" borderId="1" xfId="6" applyFont="1" applyFill="1" applyBorder="1" applyAlignment="1">
      <alignment horizontal="left" vertical="top" wrapText="1"/>
    </xf>
    <xf numFmtId="165" fontId="57" fillId="4" borderId="1" xfId="0" applyNumberFormat="1" applyFont="1" applyFill="1" applyBorder="1" applyAlignment="1">
      <alignment horizontal="left" vertical="top" wrapText="1"/>
    </xf>
    <xf numFmtId="49" fontId="57" fillId="4" borderId="1" xfId="0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49" fontId="3" fillId="4" borderId="1" xfId="0" applyNumberFormat="1" applyFont="1" applyFill="1" applyBorder="1" applyAlignment="1">
      <alignment horizontal="right" vertical="top" wrapText="1"/>
    </xf>
    <xf numFmtId="49" fontId="80" fillId="13" borderId="10" xfId="0" applyNumberFormat="1" applyFont="1" applyFill="1" applyBorder="1" applyAlignment="1">
      <alignment horizontal="right" vertical="top" wrapText="1"/>
    </xf>
    <xf numFmtId="49" fontId="80" fillId="13" borderId="7" xfId="0" applyNumberFormat="1" applyFont="1" applyFill="1" applyBorder="1" applyAlignment="1">
      <alignment horizontal="right" vertical="top" wrapText="1"/>
    </xf>
    <xf numFmtId="0" fontId="10" fillId="4" borderId="1" xfId="0" applyFont="1" applyFill="1" applyBorder="1" applyAlignment="1">
      <alignment horizontal="left" vertical="top" wrapText="1"/>
    </xf>
    <xf numFmtId="49" fontId="10" fillId="4" borderId="1" xfId="0" applyNumberFormat="1" applyFont="1" applyFill="1" applyBorder="1" applyAlignment="1">
      <alignment vertical="top" wrapText="1"/>
    </xf>
    <xf numFmtId="49" fontId="57" fillId="4" borderId="1" xfId="0" applyNumberFormat="1" applyFont="1" applyFill="1" applyBorder="1" applyAlignment="1">
      <alignment horizontal="right" vertical="top" wrapText="1"/>
    </xf>
    <xf numFmtId="0" fontId="72" fillId="4" borderId="0" xfId="0" applyFont="1" applyFill="1" applyAlignment="1">
      <alignment horizontal="center" vertical="center" wrapText="1"/>
    </xf>
    <xf numFmtId="0" fontId="59" fillId="4" borderId="1" xfId="11" applyFont="1" applyFill="1" applyBorder="1" applyAlignment="1">
      <alignment horizontal="right" vertical="top" wrapText="1"/>
    </xf>
    <xf numFmtId="0" fontId="57" fillId="4" borderId="2" xfId="0" applyFont="1" applyFill="1" applyBorder="1" applyAlignment="1">
      <alignment horizontal="left" vertical="top" wrapText="1"/>
    </xf>
    <xf numFmtId="0" fontId="57" fillId="4" borderId="4" xfId="0" applyFont="1" applyFill="1" applyBorder="1" applyAlignment="1">
      <alignment horizontal="left" vertical="top" wrapText="1"/>
    </xf>
    <xf numFmtId="0" fontId="57" fillId="4" borderId="1" xfId="0" applyFont="1" applyFill="1" applyBorder="1" applyAlignment="1">
      <alignment vertical="top" wrapText="1"/>
    </xf>
    <xf numFmtId="49" fontId="70" fillId="13" borderId="13" xfId="0" applyNumberFormat="1" applyFont="1" applyFill="1" applyBorder="1" applyAlignment="1">
      <alignment horizontal="left" vertical="top" wrapText="1"/>
    </xf>
    <xf numFmtId="49" fontId="70" fillId="13" borderId="7" xfId="0" applyNumberFormat="1" applyFont="1" applyFill="1" applyBorder="1" applyAlignment="1">
      <alignment horizontal="left" vertical="top" wrapText="1"/>
    </xf>
    <xf numFmtId="49" fontId="57" fillId="4" borderId="1" xfId="11" applyNumberFormat="1" applyFont="1" applyFill="1" applyBorder="1" applyAlignment="1">
      <alignment horizontal="right" vertical="center" textRotation="90" wrapText="1"/>
    </xf>
    <xf numFmtId="49" fontId="70" fillId="13" borderId="3" xfId="0" applyNumberFormat="1" applyFont="1" applyFill="1" applyBorder="1" applyAlignment="1">
      <alignment horizontal="left" vertical="top" wrapText="1"/>
    </xf>
    <xf numFmtId="49" fontId="70" fillId="13" borderId="5" xfId="0" applyNumberFormat="1" applyFont="1" applyFill="1" applyBorder="1" applyAlignment="1">
      <alignment horizontal="left" vertical="top" wrapText="1"/>
    </xf>
    <xf numFmtId="166" fontId="10" fillId="4" borderId="2" xfId="0" applyNumberFormat="1" applyFont="1" applyFill="1" applyBorder="1" applyAlignment="1">
      <alignment horizontal="right" vertical="top" wrapText="1"/>
    </xf>
    <xf numFmtId="166" fontId="10" fillId="4" borderId="4" xfId="0" applyNumberFormat="1" applyFont="1" applyFill="1" applyBorder="1" applyAlignment="1">
      <alignment horizontal="right" vertical="top" wrapText="1"/>
    </xf>
    <xf numFmtId="166" fontId="46" fillId="4" borderId="2" xfId="0" applyNumberFormat="1" applyFont="1" applyFill="1" applyBorder="1" applyAlignment="1">
      <alignment horizontal="right" vertical="top" wrapText="1"/>
    </xf>
    <xf numFmtId="166" fontId="46" fillId="4" borderId="4" xfId="0" applyNumberFormat="1" applyFont="1" applyFill="1" applyBorder="1" applyAlignment="1">
      <alignment horizontal="right" vertical="top" wrapText="1"/>
    </xf>
    <xf numFmtId="1" fontId="57" fillId="2" borderId="1" xfId="0" applyNumberFormat="1" applyFont="1" applyFill="1" applyBorder="1" applyAlignment="1">
      <alignment horizontal="left" vertical="top" wrapText="1"/>
    </xf>
    <xf numFmtId="49" fontId="1" fillId="4" borderId="1" xfId="11" applyNumberFormat="1" applyFont="1" applyFill="1" applyBorder="1" applyAlignment="1">
      <alignment horizontal="right" vertical="center" textRotation="90" wrapText="1"/>
    </xf>
    <xf numFmtId="49" fontId="59" fillId="4" borderId="2" xfId="0" applyNumberFormat="1" applyFont="1" applyFill="1" applyBorder="1" applyAlignment="1">
      <alignment horizontal="right" vertical="top" wrapText="1"/>
    </xf>
    <xf numFmtId="49" fontId="59" fillId="4" borderId="4" xfId="0" applyNumberFormat="1" applyFont="1" applyFill="1" applyBorder="1" applyAlignment="1">
      <alignment horizontal="right" vertical="top" wrapText="1"/>
    </xf>
    <xf numFmtId="166" fontId="10" fillId="4" borderId="6" xfId="0" applyNumberFormat="1" applyFont="1" applyFill="1" applyBorder="1" applyAlignment="1">
      <alignment horizontal="right" vertical="top" wrapText="1"/>
    </xf>
    <xf numFmtId="166" fontId="10" fillId="4" borderId="2" xfId="1" applyNumberFormat="1" applyFont="1" applyFill="1" applyBorder="1" applyAlignment="1">
      <alignment horizontal="right" vertical="top" wrapText="1"/>
    </xf>
    <xf numFmtId="166" fontId="10" fillId="4" borderId="4" xfId="1" applyNumberFormat="1" applyFont="1" applyFill="1" applyBorder="1" applyAlignment="1">
      <alignment horizontal="right" vertical="top" wrapText="1"/>
    </xf>
    <xf numFmtId="49" fontId="57" fillId="0" borderId="2" xfId="0" applyNumberFormat="1" applyFont="1" applyBorder="1" applyAlignment="1">
      <alignment horizontal="left" vertical="top" wrapText="1"/>
    </xf>
    <xf numFmtId="49" fontId="57" fillId="0" borderId="4" xfId="0" applyNumberFormat="1" applyFont="1" applyBorder="1" applyAlignment="1">
      <alignment horizontal="left" vertical="top" wrapText="1"/>
    </xf>
    <xf numFmtId="0" fontId="57" fillId="0" borderId="2" xfId="0" applyFont="1" applyBorder="1" applyAlignment="1">
      <alignment horizontal="left" vertical="top" wrapText="1"/>
    </xf>
    <xf numFmtId="0" fontId="57" fillId="0" borderId="4" xfId="0" applyFont="1" applyBorder="1" applyAlignment="1">
      <alignment horizontal="left" vertical="top" wrapText="1"/>
    </xf>
    <xf numFmtId="49" fontId="10" fillId="4" borderId="2" xfId="6" applyNumberFormat="1" applyFont="1" applyFill="1" applyBorder="1" applyAlignment="1">
      <alignment horizontal="left" vertical="top" wrapText="1"/>
    </xf>
    <xf numFmtId="49" fontId="10" fillId="4" borderId="4" xfId="6" applyNumberFormat="1" applyFont="1" applyFill="1" applyBorder="1" applyAlignment="1">
      <alignment horizontal="left" vertical="top" wrapText="1"/>
    </xf>
    <xf numFmtId="165" fontId="10" fillId="4" borderId="2" xfId="7" applyNumberFormat="1" applyFont="1" applyFill="1" applyBorder="1" applyAlignment="1">
      <alignment horizontal="right" vertical="top" wrapText="1"/>
    </xf>
    <xf numFmtId="165" fontId="10" fillId="4" borderId="4" xfId="7" applyNumberFormat="1" applyFont="1" applyFill="1" applyBorder="1" applyAlignment="1">
      <alignment horizontal="right" vertical="top" wrapText="1"/>
    </xf>
    <xf numFmtId="49" fontId="10" fillId="0" borderId="2" xfId="6" applyNumberFormat="1" applyFont="1" applyBorder="1" applyAlignment="1">
      <alignment horizontal="left" vertical="top" wrapText="1"/>
    </xf>
    <xf numFmtId="49" fontId="10" fillId="0" borderId="4" xfId="6" applyNumberFormat="1" applyFont="1" applyBorder="1" applyAlignment="1">
      <alignment horizontal="left" vertical="top" wrapText="1"/>
    </xf>
    <xf numFmtId="49" fontId="1" fillId="0" borderId="2" xfId="6" applyNumberFormat="1" applyBorder="1" applyAlignment="1">
      <alignment horizontal="left" vertical="top" wrapText="1"/>
    </xf>
    <xf numFmtId="49" fontId="1" fillId="0" borderId="4" xfId="6" applyNumberFormat="1" applyBorder="1" applyAlignment="1">
      <alignment horizontal="left" vertical="top" wrapText="1"/>
    </xf>
    <xf numFmtId="49" fontId="10" fillId="4" borderId="1" xfId="6" applyNumberFormat="1" applyFont="1" applyFill="1" applyBorder="1" applyAlignment="1">
      <alignment horizontal="left" vertical="top" wrapText="1"/>
    </xf>
    <xf numFmtId="49" fontId="1" fillId="0" borderId="1" xfId="6" applyNumberFormat="1" applyBorder="1" applyAlignment="1">
      <alignment horizontal="left" vertical="top" wrapText="1"/>
    </xf>
    <xf numFmtId="166" fontId="10" fillId="4" borderId="2" xfId="6" applyNumberFormat="1" applyFont="1" applyFill="1" applyBorder="1" applyAlignment="1">
      <alignment horizontal="right" vertical="top" wrapText="1"/>
    </xf>
    <xf numFmtId="166" fontId="10" fillId="4" borderId="4" xfId="6" applyNumberFormat="1" applyFont="1" applyFill="1" applyBorder="1" applyAlignment="1">
      <alignment horizontal="right" vertical="top" wrapText="1"/>
    </xf>
    <xf numFmtId="49" fontId="10" fillId="4" borderId="1" xfId="1" applyNumberFormat="1" applyFont="1" applyFill="1" applyBorder="1" applyAlignment="1">
      <alignment horizontal="left" vertical="top" wrapText="1"/>
    </xf>
    <xf numFmtId="165" fontId="10" fillId="4" borderId="15" xfId="0" applyNumberFormat="1" applyFont="1" applyFill="1" applyBorder="1" applyAlignment="1">
      <alignment horizontal="left" vertical="top" wrapText="1"/>
    </xf>
    <xf numFmtId="165" fontId="10" fillId="4" borderId="13" xfId="0" applyNumberFormat="1" applyFont="1" applyFill="1" applyBorder="1" applyAlignment="1">
      <alignment horizontal="left" vertical="top" wrapText="1"/>
    </xf>
    <xf numFmtId="49" fontId="1" fillId="4" borderId="2" xfId="6" applyNumberFormat="1" applyFill="1" applyBorder="1" applyAlignment="1">
      <alignment horizontal="left" vertical="top" wrapText="1"/>
    </xf>
    <xf numFmtId="49" fontId="1" fillId="4" borderId="4" xfId="6" applyNumberFormat="1" applyFill="1" applyBorder="1" applyAlignment="1">
      <alignment horizontal="left" vertical="top" wrapText="1"/>
    </xf>
    <xf numFmtId="0" fontId="50" fillId="2" borderId="0" xfId="0" applyFont="1" applyFill="1" applyAlignment="1">
      <alignment horizontal="center" vertical="center"/>
    </xf>
    <xf numFmtId="49" fontId="59" fillId="4" borderId="1" xfId="0" applyNumberFormat="1" applyFont="1" applyFill="1" applyBorder="1" applyAlignment="1">
      <alignment horizontal="right" vertical="top" wrapText="1"/>
    </xf>
    <xf numFmtId="49" fontId="64" fillId="4" borderId="1" xfId="0" applyNumberFormat="1" applyFont="1" applyFill="1" applyBorder="1" applyAlignment="1">
      <alignment horizontal="right" vertical="top" wrapText="1"/>
    </xf>
    <xf numFmtId="49" fontId="59" fillId="4" borderId="1" xfId="6" applyNumberFormat="1" applyFont="1" applyFill="1" applyBorder="1" applyAlignment="1">
      <alignment horizontal="right" vertical="top" wrapText="1"/>
    </xf>
    <xf numFmtId="49" fontId="57" fillId="4" borderId="2" xfId="0" applyNumberFormat="1" applyFont="1" applyFill="1" applyBorder="1" applyAlignment="1">
      <alignment horizontal="right" vertical="top" wrapText="1"/>
    </xf>
    <xf numFmtId="49" fontId="57" fillId="4" borderId="4" xfId="0" applyNumberFormat="1" applyFont="1" applyFill="1" applyBorder="1" applyAlignment="1">
      <alignment horizontal="right" vertical="top" wrapText="1"/>
    </xf>
    <xf numFmtId="49" fontId="57" fillId="4" borderId="2" xfId="6" applyNumberFormat="1" applyFont="1" applyFill="1" applyBorder="1" applyAlignment="1">
      <alignment horizontal="right" vertical="top" wrapText="1"/>
    </xf>
    <xf numFmtId="49" fontId="57" fillId="4" borderId="4" xfId="6" applyNumberFormat="1" applyFont="1" applyFill="1" applyBorder="1" applyAlignment="1">
      <alignment horizontal="right" vertical="top" wrapText="1"/>
    </xf>
    <xf numFmtId="49" fontId="58" fillId="4" borderId="1" xfId="0" applyNumberFormat="1" applyFont="1" applyFill="1" applyBorder="1" applyAlignment="1">
      <alignment horizontal="right" vertical="center" textRotation="90" wrapText="1"/>
    </xf>
    <xf numFmtId="49" fontId="58" fillId="4" borderId="1" xfId="0" applyNumberFormat="1" applyFont="1" applyFill="1" applyBorder="1" applyAlignment="1">
      <alignment horizontal="right" vertical="top" wrapText="1"/>
    </xf>
    <xf numFmtId="0" fontId="57" fillId="4" borderId="6" xfId="0" applyFont="1" applyFill="1" applyBorder="1" applyAlignment="1">
      <alignment horizontal="left" vertical="top" wrapText="1"/>
    </xf>
    <xf numFmtId="49" fontId="57" fillId="4" borderId="1" xfId="0" applyNumberFormat="1" applyFont="1" applyFill="1" applyBorder="1" applyAlignment="1">
      <alignment horizontal="right" vertical="center" textRotation="90" wrapText="1"/>
    </xf>
    <xf numFmtId="49" fontId="58" fillId="4" borderId="1" xfId="6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right" vertical="center" textRotation="90" wrapText="1"/>
    </xf>
    <xf numFmtId="0" fontId="59" fillId="4" borderId="2" xfId="6" applyFont="1" applyFill="1" applyBorder="1" applyAlignment="1">
      <alignment horizontal="left" vertical="top" wrapText="1"/>
    </xf>
    <xf numFmtId="0" fontId="59" fillId="4" borderId="4" xfId="6" applyFont="1" applyFill="1" applyBorder="1" applyAlignment="1">
      <alignment horizontal="left" vertical="top" wrapText="1"/>
    </xf>
    <xf numFmtId="0" fontId="57" fillId="4" borderId="1" xfId="0" applyFont="1" applyFill="1" applyBorder="1" applyAlignment="1">
      <alignment horizontal="left" vertical="top" wrapText="1"/>
    </xf>
    <xf numFmtId="1" fontId="57" fillId="4" borderId="2" xfId="0" applyNumberFormat="1" applyFont="1" applyFill="1" applyBorder="1" applyAlignment="1">
      <alignment horizontal="left" vertical="top" wrapText="1"/>
    </xf>
    <xf numFmtId="1" fontId="57" fillId="4" borderId="4" xfId="0" applyNumberFormat="1" applyFont="1" applyFill="1" applyBorder="1" applyAlignment="1">
      <alignment horizontal="left" vertical="top" wrapText="1"/>
    </xf>
    <xf numFmtId="0" fontId="60" fillId="4" borderId="4" xfId="0" applyFont="1" applyFill="1" applyBorder="1" applyAlignment="1">
      <alignment horizontal="left" vertical="top" wrapText="1"/>
    </xf>
    <xf numFmtId="0" fontId="59" fillId="4" borderId="2" xfId="0" applyFont="1" applyFill="1" applyBorder="1" applyAlignment="1">
      <alignment horizontal="left" vertical="top" wrapText="1"/>
    </xf>
    <xf numFmtId="0" fontId="59" fillId="4" borderId="4" xfId="0" applyFont="1" applyFill="1" applyBorder="1" applyAlignment="1">
      <alignment horizontal="left" vertical="top" wrapText="1"/>
    </xf>
    <xf numFmtId="166" fontId="10" fillId="4" borderId="2" xfId="0" applyNumberFormat="1" applyFont="1" applyFill="1" applyBorder="1" applyAlignment="1">
      <alignment horizontal="right" vertical="top"/>
    </xf>
    <xf numFmtId="166" fontId="10" fillId="4" borderId="4" xfId="0" applyNumberFormat="1" applyFont="1" applyFill="1" applyBorder="1" applyAlignment="1">
      <alignment horizontal="right" vertical="top"/>
    </xf>
    <xf numFmtId="0" fontId="57" fillId="4" borderId="2" xfId="11" applyFont="1" applyFill="1" applyBorder="1" applyAlignment="1">
      <alignment horizontal="left" vertical="top" wrapText="1"/>
    </xf>
    <xf numFmtId="0" fontId="57" fillId="4" borderId="6" xfId="11" applyFont="1" applyFill="1" applyBorder="1" applyAlignment="1">
      <alignment horizontal="left" vertical="top" wrapText="1"/>
    </xf>
    <xf numFmtId="0" fontId="57" fillId="4" borderId="4" xfId="11" applyFont="1" applyFill="1" applyBorder="1" applyAlignment="1">
      <alignment horizontal="left" vertical="top" wrapText="1"/>
    </xf>
    <xf numFmtId="49" fontId="57" fillId="4" borderId="2" xfId="11" applyNumberFormat="1" applyFont="1" applyFill="1" applyBorder="1" applyAlignment="1">
      <alignment horizontal="left" vertical="top" wrapText="1"/>
    </xf>
    <xf numFmtId="49" fontId="57" fillId="4" borderId="6" xfId="11" applyNumberFormat="1" applyFont="1" applyFill="1" applyBorder="1" applyAlignment="1">
      <alignment horizontal="left" vertical="top" wrapText="1"/>
    </xf>
    <xf numFmtId="49" fontId="57" fillId="4" borderId="4" xfId="11" applyNumberFormat="1" applyFont="1" applyFill="1" applyBorder="1" applyAlignment="1">
      <alignment horizontal="left" vertical="top" wrapText="1"/>
    </xf>
    <xf numFmtId="49" fontId="59" fillId="4" borderId="1" xfId="6" applyNumberFormat="1" applyFont="1" applyFill="1" applyBorder="1" applyAlignment="1">
      <alignment horizontal="center" vertical="top" wrapText="1"/>
    </xf>
    <xf numFmtId="49" fontId="59" fillId="4" borderId="2" xfId="0" applyNumberFormat="1" applyFont="1" applyFill="1" applyBorder="1" applyAlignment="1">
      <alignment horizontal="center" vertical="top" wrapText="1"/>
    </xf>
    <xf numFmtId="49" fontId="59" fillId="4" borderId="4" xfId="0" applyNumberFormat="1" applyFont="1" applyFill="1" applyBorder="1" applyAlignment="1">
      <alignment horizontal="center" vertical="top" wrapText="1"/>
    </xf>
    <xf numFmtId="0" fontId="20" fillId="4" borderId="2" xfId="0" applyFont="1" applyFill="1" applyBorder="1" applyAlignment="1">
      <alignment horizontal="right" vertical="top" wrapText="1"/>
    </xf>
    <xf numFmtId="0" fontId="20" fillId="4" borderId="6" xfId="0" applyFont="1" applyFill="1" applyBorder="1" applyAlignment="1">
      <alignment horizontal="right" vertical="top" wrapText="1"/>
    </xf>
    <xf numFmtId="0" fontId="20" fillId="4" borderId="4" xfId="0" applyFont="1" applyFill="1" applyBorder="1" applyAlignment="1">
      <alignment horizontal="right" vertical="top" wrapText="1"/>
    </xf>
    <xf numFmtId="49" fontId="20" fillId="4" borderId="2" xfId="0" applyNumberFormat="1" applyFont="1" applyFill="1" applyBorder="1" applyAlignment="1">
      <alignment horizontal="right" vertical="center" textRotation="90" wrapText="1"/>
    </xf>
    <xf numFmtId="49" fontId="20" fillId="4" borderId="4" xfId="0" applyNumberFormat="1" applyFont="1" applyFill="1" applyBorder="1" applyAlignment="1">
      <alignment horizontal="right" vertical="center" textRotation="90" wrapText="1"/>
    </xf>
    <xf numFmtId="0" fontId="20" fillId="4" borderId="1" xfId="0" applyFont="1" applyFill="1" applyBorder="1" applyAlignment="1">
      <alignment horizontal="right" vertical="top" wrapText="1"/>
    </xf>
    <xf numFmtId="49" fontId="11" fillId="4" borderId="2" xfId="0" applyNumberFormat="1" applyFont="1" applyFill="1" applyBorder="1" applyAlignment="1">
      <alignment horizontal="right" vertical="center" textRotation="90" wrapText="1"/>
    </xf>
    <xf numFmtId="49" fontId="11" fillId="4" borderId="4" xfId="0" applyNumberFormat="1" applyFont="1" applyFill="1" applyBorder="1" applyAlignment="1">
      <alignment horizontal="right" vertical="center" textRotation="90" wrapText="1"/>
    </xf>
    <xf numFmtId="49" fontId="7" fillId="4" borderId="1" xfId="0" applyNumberFormat="1" applyFont="1" applyFill="1" applyBorder="1" applyAlignment="1">
      <alignment horizontal="right" vertical="top" wrapText="1"/>
    </xf>
    <xf numFmtId="49" fontId="76" fillId="13" borderId="1" xfId="0" applyNumberFormat="1" applyFont="1" applyFill="1" applyBorder="1" applyAlignment="1">
      <alignment horizontal="right" vertical="top" wrapText="1"/>
    </xf>
    <xf numFmtId="166" fontId="20" fillId="4" borderId="2" xfId="0" applyNumberFormat="1" applyFont="1" applyFill="1" applyBorder="1" applyAlignment="1">
      <alignment horizontal="center" vertical="top" wrapText="1"/>
    </xf>
    <xf numFmtId="166" fontId="20" fillId="4" borderId="6" xfId="0" applyNumberFormat="1" applyFont="1" applyFill="1" applyBorder="1" applyAlignment="1">
      <alignment horizontal="center" vertical="top" wrapText="1"/>
    </xf>
    <xf numFmtId="166" fontId="20" fillId="4" borderId="4" xfId="0" applyNumberFormat="1" applyFont="1" applyFill="1" applyBorder="1" applyAlignment="1">
      <alignment horizontal="center" vertical="top" wrapText="1"/>
    </xf>
    <xf numFmtId="49" fontId="11" fillId="4" borderId="2" xfId="0" applyNumberFormat="1" applyFont="1" applyFill="1" applyBorder="1" applyAlignment="1">
      <alignment horizontal="center" vertical="top" wrapText="1"/>
    </xf>
    <xf numFmtId="49" fontId="11" fillId="4" borderId="6" xfId="0" applyNumberFormat="1" applyFont="1" applyFill="1" applyBorder="1" applyAlignment="1">
      <alignment horizontal="center" vertical="top" wrapText="1"/>
    </xf>
    <xf numFmtId="49" fontId="11" fillId="4" borderId="4" xfId="0" applyNumberFormat="1" applyFont="1" applyFill="1" applyBorder="1" applyAlignment="1">
      <alignment horizontal="center" vertical="top" wrapText="1"/>
    </xf>
    <xf numFmtId="0" fontId="11" fillId="4" borderId="2" xfId="4" applyFont="1" applyFill="1" applyBorder="1" applyAlignment="1">
      <alignment horizontal="left" vertical="top" wrapText="1"/>
    </xf>
    <xf numFmtId="0" fontId="11" fillId="4" borderId="4" xfId="4" applyFont="1" applyFill="1" applyBorder="1" applyAlignment="1">
      <alignment horizontal="left" vertical="top" wrapText="1"/>
    </xf>
    <xf numFmtId="0" fontId="42" fillId="2" borderId="0" xfId="0" applyFont="1" applyFill="1" applyAlignment="1">
      <alignment horizontal="center" vertical="center"/>
    </xf>
    <xf numFmtId="0" fontId="76" fillId="13" borderId="1" xfId="4" applyFont="1" applyFill="1" applyBorder="1" applyAlignment="1">
      <alignment horizontal="left" vertical="top" wrapText="1"/>
    </xf>
    <xf numFmtId="0" fontId="76" fillId="13" borderId="3" xfId="0" applyFont="1" applyFill="1" applyBorder="1" applyAlignment="1">
      <alignment horizontal="left" vertical="top" wrapText="1"/>
    </xf>
    <xf numFmtId="0" fontId="76" fillId="13" borderId="5" xfId="0" applyFont="1" applyFill="1" applyBorder="1" applyAlignment="1">
      <alignment horizontal="left" vertical="top" wrapText="1"/>
    </xf>
    <xf numFmtId="0" fontId="20" fillId="4" borderId="2" xfId="4" applyFont="1" applyFill="1" applyBorder="1" applyAlignment="1">
      <alignment horizontal="left" vertical="top" wrapText="1"/>
    </xf>
    <xf numFmtId="0" fontId="20" fillId="4" borderId="4" xfId="4" applyFont="1" applyFill="1" applyBorder="1" applyAlignment="1">
      <alignment horizontal="left" vertical="top" wrapText="1"/>
    </xf>
    <xf numFmtId="0" fontId="20" fillId="4" borderId="2" xfId="4" applyFont="1" applyFill="1" applyBorder="1" applyAlignment="1">
      <alignment horizontal="center" vertical="top" wrapText="1"/>
    </xf>
    <xf numFmtId="0" fontId="20" fillId="4" borderId="4" xfId="4" applyFont="1" applyFill="1" applyBorder="1" applyAlignment="1">
      <alignment horizontal="center" vertical="top" wrapText="1"/>
    </xf>
    <xf numFmtId="49" fontId="3" fillId="2" borderId="1" xfId="6" applyNumberFormat="1" applyFont="1" applyFill="1" applyBorder="1" applyAlignment="1">
      <alignment horizontal="right" vertical="top" wrapText="1"/>
    </xf>
    <xf numFmtId="49" fontId="76" fillId="13" borderId="1" xfId="6" applyNumberFormat="1" applyFont="1" applyFill="1" applyBorder="1" applyAlignment="1">
      <alignment horizontal="right" vertical="top" wrapText="1"/>
    </xf>
    <xf numFmtId="49" fontId="1" fillId="4" borderId="1" xfId="6" applyNumberFormat="1" applyFill="1" applyBorder="1" applyAlignment="1">
      <alignment horizontal="left" vertical="top" wrapText="1"/>
    </xf>
    <xf numFmtId="49" fontId="20" fillId="0" borderId="1" xfId="6" applyNumberFormat="1" applyFont="1" applyBorder="1" applyAlignment="1">
      <alignment horizontal="left" vertical="top" wrapText="1"/>
    </xf>
    <xf numFmtId="0" fontId="88" fillId="4" borderId="0" xfId="0" applyFont="1" applyFill="1" applyAlignment="1">
      <alignment horizontal="center" vertical="center" wrapText="1"/>
    </xf>
    <xf numFmtId="166" fontId="20" fillId="4" borderId="2" xfId="0" applyNumberFormat="1" applyFont="1" applyFill="1" applyBorder="1" applyAlignment="1">
      <alignment horizontal="right" vertical="top"/>
    </xf>
    <xf numFmtId="166" fontId="20" fillId="4" borderId="6" xfId="0" applyNumberFormat="1" applyFont="1" applyFill="1" applyBorder="1" applyAlignment="1">
      <alignment horizontal="right" vertical="top"/>
    </xf>
    <xf numFmtId="166" fontId="20" fillId="4" borderId="4" xfId="0" applyNumberFormat="1" applyFont="1" applyFill="1" applyBorder="1" applyAlignment="1">
      <alignment horizontal="right" vertical="top"/>
    </xf>
    <xf numFmtId="49" fontId="1" fillId="0" borderId="2" xfId="6" applyNumberFormat="1" applyBorder="1" applyAlignment="1">
      <alignment horizontal="center" vertical="top" wrapText="1"/>
    </xf>
    <xf numFmtId="49" fontId="1" fillId="0" borderId="4" xfId="6" applyNumberFormat="1" applyBorder="1" applyAlignment="1">
      <alignment horizontal="center" vertical="top" wrapText="1"/>
    </xf>
    <xf numFmtId="49" fontId="20" fillId="4" borderId="2" xfId="6" applyNumberFormat="1" applyFont="1" applyFill="1" applyBorder="1" applyAlignment="1">
      <alignment horizontal="left" vertical="top" wrapText="1"/>
    </xf>
    <xf numFmtId="49" fontId="20" fillId="4" borderId="4" xfId="6" applyNumberFormat="1" applyFont="1" applyFill="1" applyBorder="1" applyAlignment="1">
      <alignment horizontal="left" vertical="top" wrapText="1"/>
    </xf>
    <xf numFmtId="0" fontId="20" fillId="0" borderId="2" xfId="6" applyFont="1" applyBorder="1" applyAlignment="1">
      <alignment horizontal="left" vertical="top" wrapText="1"/>
    </xf>
    <xf numFmtId="0" fontId="20" fillId="0" borderId="4" xfId="6" applyFont="1" applyBorder="1" applyAlignment="1">
      <alignment horizontal="left" vertical="top" wrapText="1"/>
    </xf>
    <xf numFmtId="49" fontId="3" fillId="16" borderId="2" xfId="0" applyNumberFormat="1" applyFont="1" applyFill="1" applyBorder="1" applyAlignment="1">
      <alignment horizontal="center" vertical="center" wrapText="1"/>
    </xf>
    <xf numFmtId="49" fontId="3" fillId="16" borderId="6" xfId="0" applyNumberFormat="1" applyFont="1" applyFill="1" applyBorder="1" applyAlignment="1">
      <alignment horizontal="center" vertical="center" wrapText="1"/>
    </xf>
    <xf numFmtId="49" fontId="3" fillId="16" borderId="4" xfId="0" applyNumberFormat="1" applyFont="1" applyFill="1" applyBorder="1" applyAlignment="1">
      <alignment horizontal="center" vertical="center" wrapText="1"/>
    </xf>
    <xf numFmtId="49" fontId="1" fillId="0" borderId="15" xfId="6" applyNumberFormat="1" applyBorder="1" applyAlignment="1">
      <alignment horizontal="left" vertical="top" wrapText="1"/>
    </xf>
    <xf numFmtId="49" fontId="1" fillId="0" borderId="13" xfId="6" applyNumberFormat="1" applyBorder="1" applyAlignment="1">
      <alignment horizontal="left" vertical="top" wrapText="1"/>
    </xf>
    <xf numFmtId="0" fontId="20" fillId="0" borderId="6" xfId="6" applyFont="1" applyBorder="1" applyAlignment="1">
      <alignment horizontal="left" vertical="top" wrapText="1"/>
    </xf>
    <xf numFmtId="49" fontId="12" fillId="16" borderId="15" xfId="0" applyNumberFormat="1" applyFont="1" applyFill="1" applyBorder="1" applyAlignment="1">
      <alignment horizontal="center" vertical="center" wrapText="1"/>
    </xf>
    <xf numFmtId="49" fontId="12" fillId="16" borderId="9" xfId="0" applyNumberFormat="1" applyFont="1" applyFill="1" applyBorder="1" applyAlignment="1">
      <alignment horizontal="center" vertical="center" wrapText="1"/>
    </xf>
    <xf numFmtId="49" fontId="12" fillId="16" borderId="13" xfId="0" applyNumberFormat="1" applyFont="1" applyFill="1" applyBorder="1" applyAlignment="1">
      <alignment horizontal="center" vertical="center" wrapText="1"/>
    </xf>
    <xf numFmtId="0" fontId="76" fillId="13" borderId="4" xfId="6" applyFont="1" applyFill="1" applyBorder="1" applyAlignment="1">
      <alignment horizontal="left" vertical="top" wrapText="1"/>
    </xf>
    <xf numFmtId="49" fontId="12" fillId="16" borderId="2" xfId="0" applyNumberFormat="1" applyFont="1" applyFill="1" applyBorder="1" applyAlignment="1">
      <alignment horizontal="center" vertical="center" textRotation="90" wrapText="1"/>
    </xf>
    <xf numFmtId="49" fontId="12" fillId="16" borderId="4" xfId="0" applyNumberFormat="1" applyFont="1" applyFill="1" applyBorder="1" applyAlignment="1">
      <alignment horizontal="center" vertical="center" textRotation="90" wrapText="1"/>
    </xf>
    <xf numFmtId="0" fontId="20" fillId="4" borderId="1" xfId="6" applyFont="1" applyFill="1" applyBorder="1" applyAlignment="1">
      <alignment horizontal="left" vertical="top" wrapText="1"/>
    </xf>
    <xf numFmtId="0" fontId="19" fillId="4" borderId="1" xfId="0" applyFont="1" applyFill="1" applyBorder="1" applyAlignment="1">
      <alignment horizontal="right" vertical="top" wrapText="1"/>
    </xf>
    <xf numFmtId="49" fontId="20" fillId="4" borderId="1" xfId="6" applyNumberFormat="1" applyFont="1" applyFill="1" applyBorder="1" applyAlignment="1">
      <alignment horizontal="right" vertical="top" wrapText="1"/>
    </xf>
    <xf numFmtId="0" fontId="20" fillId="4" borderId="1" xfId="6" applyFont="1" applyFill="1" applyBorder="1" applyAlignment="1">
      <alignment horizontal="right" vertical="top" wrapText="1"/>
    </xf>
    <xf numFmtId="0" fontId="19" fillId="4" borderId="1" xfId="0" applyFont="1" applyFill="1" applyBorder="1" applyAlignment="1">
      <alignment horizontal="left" vertical="top" wrapText="1"/>
    </xf>
    <xf numFmtId="49" fontId="20" fillId="4" borderId="1" xfId="6" applyNumberFormat="1" applyFont="1" applyFill="1" applyBorder="1" applyAlignment="1">
      <alignment horizontal="left" vertical="top" wrapText="1"/>
    </xf>
    <xf numFmtId="0" fontId="7" fillId="16" borderId="1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top" wrapText="1"/>
    </xf>
    <xf numFmtId="0" fontId="27" fillId="0" borderId="1" xfId="0" applyFont="1" applyBorder="1" applyAlignment="1">
      <alignment horizontal="left" vertical="center" wrapText="1"/>
    </xf>
    <xf numFmtId="0" fontId="27" fillId="16" borderId="1" xfId="0" applyFont="1" applyFill="1" applyBorder="1" applyAlignment="1">
      <alignment horizontal="left" vertical="center" wrapText="1"/>
    </xf>
    <xf numFmtId="0" fontId="91" fillId="13" borderId="1" xfId="0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left" vertical="center" wrapText="1"/>
    </xf>
    <xf numFmtId="0" fontId="25" fillId="16" borderId="1" xfId="0" applyFont="1" applyFill="1" applyBorder="1" applyAlignment="1">
      <alignment horizontal="left" vertical="center" wrapText="1"/>
    </xf>
    <xf numFmtId="0" fontId="95" fillId="0" borderId="10" xfId="0" applyFont="1" applyBorder="1" applyAlignment="1">
      <alignment horizontal="center" vertical="top" wrapText="1"/>
    </xf>
  </cellXfs>
  <cellStyles count="13">
    <cellStyle name="Įprastas" xfId="0" builtinId="0"/>
    <cellStyle name="Įprastas 2" xfId="1" xr:uid="{00000000-0005-0000-0000-000001000000}"/>
    <cellStyle name="Įprastas 3" xfId="2" xr:uid="{00000000-0005-0000-0000-000002000000}"/>
    <cellStyle name="Įprastas 4" xfId="11" xr:uid="{00000000-0005-0000-0000-000003000000}"/>
    <cellStyle name="Kablelis 2" xfId="3" xr:uid="{00000000-0005-0000-0000-000004000000}"/>
    <cellStyle name="Normal 2" xfId="4" xr:uid="{00000000-0005-0000-0000-000005000000}"/>
    <cellStyle name="Normal 3" xfId="5" xr:uid="{00000000-0005-0000-0000-000006000000}"/>
    <cellStyle name="Normal_biudžetas 6_2009 m 02 men biudzetas." xfId="12" xr:uid="{00000000-0005-0000-0000-000007000000}"/>
    <cellStyle name="Normal_Sheet1" xfId="6" xr:uid="{00000000-0005-0000-0000-000008000000}"/>
    <cellStyle name="Paprastas 2" xfId="7" xr:uid="{00000000-0005-0000-0000-000009000000}"/>
    <cellStyle name="Paprastas_Lapas1" xfId="8" xr:uid="{00000000-0005-0000-0000-00000A000000}"/>
    <cellStyle name="Percent 2" xfId="10" xr:uid="{00000000-0005-0000-0000-00000B000000}"/>
    <cellStyle name="Procentai 2" xfId="9" xr:uid="{00000000-0005-0000-0000-00000C000000}"/>
  </cellStyles>
  <dxfs count="0"/>
  <tableStyles count="0" defaultTableStyle="TableStyleMedium9" defaultPivotStyle="PivotStyleLight16"/>
  <colors>
    <mruColors>
      <color rgb="FFFFFFB7"/>
      <color rgb="FFF5C000"/>
      <color rgb="FFF25CD5"/>
      <color rgb="FF009900"/>
      <color rgb="FFFFFFCC"/>
      <color rgb="FF00863D"/>
      <color rgb="FF188A3E"/>
      <color rgb="FF63E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B1:L136"/>
  <sheetViews>
    <sheetView topLeftCell="B1" zoomScale="85" zoomScaleNormal="85" workbookViewId="0">
      <pane ySplit="17" topLeftCell="A18" activePane="bottomLeft" state="frozen"/>
      <selection activeCell="C27" sqref="C27:C28"/>
      <selection pane="bottomLeft" activeCell="I6" sqref="I6"/>
    </sheetView>
  </sheetViews>
  <sheetFormatPr defaultColWidth="9.140625" defaultRowHeight="15" x14ac:dyDescent="0.25"/>
  <cols>
    <col min="1" max="1" width="3.140625" style="30" customWidth="1"/>
    <col min="2" max="2" width="19.28515625" style="29" customWidth="1"/>
    <col min="3" max="3" width="56.85546875" style="118" customWidth="1"/>
    <col min="4" max="4" width="9.5703125" style="327" customWidth="1"/>
    <col min="5" max="6" width="13.140625" style="328" customWidth="1"/>
    <col min="7" max="7" width="14" style="328" customWidth="1"/>
    <col min="8" max="8" width="13.28515625" style="329" customWidth="1"/>
    <col min="9" max="9" width="49.5703125" style="330" customWidth="1"/>
    <col min="10" max="12" width="12" style="331" customWidth="1"/>
    <col min="13" max="16384" width="9.140625" style="30"/>
  </cols>
  <sheetData>
    <row r="1" spans="2:12" ht="21.75" customHeight="1" x14ac:dyDescent="0.25">
      <c r="I1" s="686" t="s">
        <v>904</v>
      </c>
      <c r="J1" s="686"/>
      <c r="K1" s="686"/>
      <c r="L1" s="686"/>
    </row>
    <row r="2" spans="2:12" ht="18" customHeight="1" x14ac:dyDescent="0.25">
      <c r="I2" s="686" t="s">
        <v>905</v>
      </c>
      <c r="J2" s="686"/>
      <c r="K2" s="686"/>
      <c r="L2" s="686"/>
    </row>
    <row r="3" spans="2:12" ht="17.25" customHeight="1" x14ac:dyDescent="0.25">
      <c r="I3" s="686" t="s">
        <v>1008</v>
      </c>
      <c r="J3" s="686"/>
      <c r="K3" s="686"/>
      <c r="L3" s="686"/>
    </row>
    <row r="4" spans="2:12" x14ac:dyDescent="0.25">
      <c r="J4" s="330"/>
    </row>
    <row r="5" spans="2:12" x14ac:dyDescent="0.25">
      <c r="J5" s="330"/>
    </row>
    <row r="6" spans="2:12" x14ac:dyDescent="0.25">
      <c r="I6" s="330" t="s">
        <v>1005</v>
      </c>
      <c r="L6" s="118"/>
    </row>
    <row r="7" spans="2:12" x14ac:dyDescent="0.25">
      <c r="I7" s="330" t="s">
        <v>906</v>
      </c>
      <c r="L7" s="118"/>
    </row>
    <row r="8" spans="2:12" x14ac:dyDescent="0.25">
      <c r="L8" s="118"/>
    </row>
    <row r="9" spans="2:12" s="488" customFormat="1" ht="30" customHeight="1" x14ac:dyDescent="0.3">
      <c r="B9" s="687" t="s">
        <v>998</v>
      </c>
      <c r="C9" s="687"/>
      <c r="D9" s="687"/>
      <c r="E9" s="687"/>
      <c r="F9" s="687"/>
      <c r="G9" s="687"/>
      <c r="H9" s="687"/>
      <c r="I9" s="687"/>
      <c r="J9" s="687"/>
      <c r="K9" s="687"/>
      <c r="L9" s="687"/>
    </row>
    <row r="10" spans="2:12" s="485" customFormat="1" ht="15.75" x14ac:dyDescent="0.25">
      <c r="B10" s="450"/>
      <c r="C10" s="452"/>
      <c r="D10" s="452"/>
      <c r="E10" s="452"/>
      <c r="F10" s="452"/>
      <c r="G10" s="452"/>
      <c r="H10" s="452"/>
      <c r="I10" s="452"/>
      <c r="J10" s="452"/>
      <c r="K10" s="452"/>
      <c r="L10" s="452"/>
    </row>
    <row r="11" spans="2:12" s="486" customFormat="1" ht="26.25" customHeight="1" x14ac:dyDescent="0.25">
      <c r="B11" s="688" t="s">
        <v>999</v>
      </c>
      <c r="C11" s="688"/>
      <c r="D11" s="688"/>
      <c r="E11" s="688"/>
      <c r="F11" s="688"/>
      <c r="G11" s="688"/>
      <c r="H11" s="688"/>
      <c r="I11" s="688"/>
      <c r="J11" s="688"/>
      <c r="K11" s="688"/>
      <c r="L11" s="688"/>
    </row>
    <row r="12" spans="2:12" s="487" customFormat="1" ht="12.75" customHeight="1" x14ac:dyDescent="0.25">
      <c r="B12" s="453"/>
      <c r="C12" s="454"/>
      <c r="D12" s="455"/>
      <c r="E12" s="456"/>
      <c r="F12" s="456"/>
      <c r="G12" s="456"/>
      <c r="H12" s="457"/>
      <c r="I12" s="458"/>
      <c r="J12" s="459"/>
      <c r="K12" s="459"/>
      <c r="L12" s="459"/>
    </row>
    <row r="13" spans="2:12" s="79" customFormat="1" ht="6.75" customHeight="1" x14ac:dyDescent="0.25">
      <c r="B13" s="29"/>
      <c r="C13" s="118"/>
      <c r="D13" s="327"/>
      <c r="E13" s="328"/>
      <c r="F13" s="328"/>
      <c r="G13" s="328"/>
      <c r="H13" s="329"/>
      <c r="I13" s="330"/>
      <c r="J13" s="331"/>
      <c r="K13" s="331"/>
      <c r="L13" s="331"/>
    </row>
    <row r="15" spans="2:12" ht="27.75" customHeight="1" x14ac:dyDescent="0.2">
      <c r="B15" s="638" t="s">
        <v>28</v>
      </c>
      <c r="C15" s="709" t="s">
        <v>70</v>
      </c>
      <c r="D15" s="492"/>
      <c r="E15" s="692" t="s">
        <v>29</v>
      </c>
      <c r="F15" s="692" t="s">
        <v>276</v>
      </c>
      <c r="G15" s="692" t="s">
        <v>900</v>
      </c>
      <c r="H15" s="692" t="s">
        <v>182</v>
      </c>
      <c r="I15" s="692" t="s">
        <v>733</v>
      </c>
      <c r="J15" s="704" t="s">
        <v>907</v>
      </c>
      <c r="K15" s="705"/>
      <c r="L15" s="706"/>
    </row>
    <row r="16" spans="2:12" ht="26.25" customHeight="1" x14ac:dyDescent="0.2">
      <c r="B16" s="639"/>
      <c r="C16" s="710"/>
      <c r="D16" s="493"/>
      <c r="E16" s="693"/>
      <c r="F16" s="693"/>
      <c r="G16" s="693"/>
      <c r="H16" s="693"/>
      <c r="I16" s="693"/>
      <c r="J16" s="700" t="s">
        <v>482</v>
      </c>
      <c r="K16" s="700" t="s">
        <v>483</v>
      </c>
      <c r="L16" s="700" t="s">
        <v>760</v>
      </c>
    </row>
    <row r="17" spans="2:12" ht="25.5" customHeight="1" x14ac:dyDescent="0.2">
      <c r="B17" s="640"/>
      <c r="C17" s="711"/>
      <c r="D17" s="493"/>
      <c r="E17" s="694"/>
      <c r="F17" s="694"/>
      <c r="G17" s="694"/>
      <c r="H17" s="694"/>
      <c r="I17" s="694"/>
      <c r="J17" s="701"/>
      <c r="K17" s="701"/>
      <c r="L17" s="701"/>
    </row>
    <row r="18" spans="2:12" s="80" customFormat="1" ht="99" customHeight="1" x14ac:dyDescent="0.25">
      <c r="B18" s="469" t="s">
        <v>83</v>
      </c>
      <c r="C18" s="480" t="s">
        <v>298</v>
      </c>
      <c r="D18" s="484"/>
      <c r="E18" s="465">
        <f>SUM(E19:E30)</f>
        <v>45353.799999999996</v>
      </c>
      <c r="F18" s="465">
        <f>SUM(F19:F30)</f>
        <v>46255</v>
      </c>
      <c r="G18" s="465">
        <f>SUM(G19:G30)</f>
        <v>49597</v>
      </c>
      <c r="H18" s="466"/>
      <c r="I18" s="467" t="s">
        <v>550</v>
      </c>
      <c r="J18" s="468" t="s">
        <v>764</v>
      </c>
      <c r="K18" s="468" t="s">
        <v>764</v>
      </c>
      <c r="L18" s="468" t="s">
        <v>764</v>
      </c>
    </row>
    <row r="19" spans="2:12" ht="34.5" customHeight="1" x14ac:dyDescent="0.2">
      <c r="B19" s="657" t="s">
        <v>105</v>
      </c>
      <c r="C19" s="660" t="s">
        <v>102</v>
      </c>
      <c r="D19" s="219" t="s">
        <v>3</v>
      </c>
      <c r="E19" s="332">
        <f>27550.7+57.2+510.3</f>
        <v>28118.2</v>
      </c>
      <c r="F19" s="332">
        <v>29000</v>
      </c>
      <c r="G19" s="332">
        <v>31500</v>
      </c>
      <c r="H19" s="333" t="s">
        <v>197</v>
      </c>
      <c r="I19" s="219" t="s">
        <v>551</v>
      </c>
      <c r="J19" s="334">
        <v>97.7</v>
      </c>
      <c r="K19" s="334">
        <v>97.7</v>
      </c>
      <c r="L19" s="334" t="s">
        <v>763</v>
      </c>
    </row>
    <row r="20" spans="2:12" ht="22.5" customHeight="1" x14ac:dyDescent="0.2">
      <c r="B20" s="658"/>
      <c r="C20" s="661"/>
      <c r="D20" s="203" t="s">
        <v>0</v>
      </c>
      <c r="E20" s="149">
        <v>7908.4</v>
      </c>
      <c r="F20" s="150">
        <v>15700</v>
      </c>
      <c r="G20" s="150">
        <v>16500</v>
      </c>
      <c r="H20" s="335"/>
      <c r="I20" s="669" t="s">
        <v>552</v>
      </c>
      <c r="J20" s="671">
        <v>1.2</v>
      </c>
      <c r="K20" s="671">
        <v>0</v>
      </c>
      <c r="L20" s="671">
        <v>0</v>
      </c>
    </row>
    <row r="21" spans="2:12" ht="18.75" customHeight="1" x14ac:dyDescent="0.2">
      <c r="B21" s="658"/>
      <c r="C21" s="661"/>
      <c r="D21" s="203" t="s">
        <v>160</v>
      </c>
      <c r="E21" s="150">
        <v>7448</v>
      </c>
      <c r="F21" s="150">
        <v>0</v>
      </c>
      <c r="G21" s="150">
        <v>0</v>
      </c>
      <c r="H21" s="335"/>
      <c r="I21" s="670"/>
      <c r="J21" s="673"/>
      <c r="K21" s="673"/>
      <c r="L21" s="673"/>
    </row>
    <row r="22" spans="2:12" ht="33.75" customHeight="1" x14ac:dyDescent="0.2">
      <c r="B22" s="659"/>
      <c r="C22" s="662"/>
      <c r="D22" s="203" t="s">
        <v>4</v>
      </c>
      <c r="E22" s="153">
        <v>1184.7</v>
      </c>
      <c r="F22" s="176">
        <v>1185</v>
      </c>
      <c r="G22" s="176">
        <v>1185</v>
      </c>
      <c r="H22" s="336"/>
      <c r="I22" s="337" t="s">
        <v>553</v>
      </c>
      <c r="J22" s="338">
        <v>0.5</v>
      </c>
      <c r="K22" s="338">
        <v>0</v>
      </c>
      <c r="L22" s="338">
        <v>0</v>
      </c>
    </row>
    <row r="23" spans="2:12" ht="18.75" customHeight="1" x14ac:dyDescent="0.2">
      <c r="B23" s="657" t="s">
        <v>347</v>
      </c>
      <c r="C23" s="660" t="s">
        <v>957</v>
      </c>
      <c r="D23" s="168" t="s">
        <v>0</v>
      </c>
      <c r="E23" s="153">
        <v>50</v>
      </c>
      <c r="F23" s="153">
        <v>0</v>
      </c>
      <c r="G23" s="153">
        <v>0</v>
      </c>
      <c r="H23" s="333" t="s">
        <v>184</v>
      </c>
      <c r="I23" s="654" t="s">
        <v>978</v>
      </c>
      <c r="J23" s="715">
        <v>15</v>
      </c>
      <c r="K23" s="712"/>
      <c r="L23" s="712"/>
    </row>
    <row r="24" spans="2:12" ht="18.75" customHeight="1" x14ac:dyDescent="0.2">
      <c r="B24" s="658"/>
      <c r="C24" s="661"/>
      <c r="D24" s="168" t="s">
        <v>1</v>
      </c>
      <c r="E24" s="153">
        <v>5</v>
      </c>
      <c r="F24" s="153">
        <v>0</v>
      </c>
      <c r="G24" s="153">
        <v>0</v>
      </c>
      <c r="H24" s="335"/>
      <c r="I24" s="655"/>
      <c r="J24" s="716"/>
      <c r="K24" s="713"/>
      <c r="L24" s="713"/>
    </row>
    <row r="25" spans="2:12" ht="18.75" customHeight="1" x14ac:dyDescent="0.2">
      <c r="B25" s="659"/>
      <c r="C25" s="662"/>
      <c r="D25" s="168" t="s">
        <v>3</v>
      </c>
      <c r="E25" s="153">
        <v>281.39999999999998</v>
      </c>
      <c r="F25" s="153">
        <v>0</v>
      </c>
      <c r="G25" s="153">
        <v>0</v>
      </c>
      <c r="H25" s="336"/>
      <c r="I25" s="656"/>
      <c r="J25" s="717"/>
      <c r="K25" s="714"/>
      <c r="L25" s="714"/>
    </row>
    <row r="26" spans="2:12" ht="25.5" customHeight="1" x14ac:dyDescent="0.2">
      <c r="B26" s="22" t="s">
        <v>348</v>
      </c>
      <c r="C26" s="203" t="s">
        <v>979</v>
      </c>
      <c r="D26" s="203" t="s">
        <v>0</v>
      </c>
      <c r="E26" s="153">
        <v>15</v>
      </c>
      <c r="F26" s="153">
        <v>15</v>
      </c>
      <c r="G26" s="153">
        <v>15</v>
      </c>
      <c r="H26" s="339" t="s">
        <v>477</v>
      </c>
      <c r="I26" s="203" t="s">
        <v>554</v>
      </c>
      <c r="J26" s="340" t="s">
        <v>555</v>
      </c>
      <c r="K26" s="340" t="s">
        <v>555</v>
      </c>
      <c r="L26" s="340" t="s">
        <v>555</v>
      </c>
    </row>
    <row r="27" spans="2:12" ht="31.5" customHeight="1" x14ac:dyDescent="0.2">
      <c r="B27" s="103" t="s">
        <v>349</v>
      </c>
      <c r="C27" s="654" t="s">
        <v>843</v>
      </c>
      <c r="D27" s="203" t="s">
        <v>0</v>
      </c>
      <c r="E27" s="153">
        <v>40</v>
      </c>
      <c r="F27" s="153">
        <v>30</v>
      </c>
      <c r="G27" s="153">
        <v>20</v>
      </c>
      <c r="H27" s="333" t="s">
        <v>196</v>
      </c>
      <c r="I27" s="654" t="s">
        <v>787</v>
      </c>
      <c r="J27" s="696" t="s">
        <v>788</v>
      </c>
      <c r="K27" s="695" t="s">
        <v>789</v>
      </c>
      <c r="L27" s="695" t="s">
        <v>727</v>
      </c>
    </row>
    <row r="28" spans="2:12" ht="33" customHeight="1" x14ac:dyDescent="0.2">
      <c r="B28" s="104"/>
      <c r="C28" s="656"/>
      <c r="D28" s="203" t="s">
        <v>1</v>
      </c>
      <c r="E28" s="176">
        <v>80</v>
      </c>
      <c r="F28" s="176">
        <v>100</v>
      </c>
      <c r="G28" s="176">
        <v>150</v>
      </c>
      <c r="H28" s="336"/>
      <c r="I28" s="656"/>
      <c r="J28" s="697"/>
      <c r="K28" s="695"/>
      <c r="L28" s="695"/>
    </row>
    <row r="29" spans="2:12" ht="25.5" customHeight="1" x14ac:dyDescent="0.2">
      <c r="B29" s="103" t="s">
        <v>350</v>
      </c>
      <c r="C29" s="654" t="s">
        <v>126</v>
      </c>
      <c r="D29" s="203" t="s">
        <v>3</v>
      </c>
      <c r="E29" s="176">
        <v>102.1</v>
      </c>
      <c r="F29" s="176">
        <v>104</v>
      </c>
      <c r="G29" s="176">
        <v>106</v>
      </c>
      <c r="H29" s="333" t="s">
        <v>196</v>
      </c>
      <c r="I29" s="654" t="s">
        <v>767</v>
      </c>
      <c r="J29" s="702" t="s">
        <v>753</v>
      </c>
      <c r="K29" s="680" t="s">
        <v>753</v>
      </c>
      <c r="L29" s="680" t="s">
        <v>753</v>
      </c>
    </row>
    <row r="30" spans="2:12" ht="25.5" customHeight="1" x14ac:dyDescent="0.2">
      <c r="B30" s="104"/>
      <c r="C30" s="656"/>
      <c r="D30" s="203" t="s">
        <v>0</v>
      </c>
      <c r="E30" s="176">
        <v>121</v>
      </c>
      <c r="F30" s="176">
        <v>121</v>
      </c>
      <c r="G30" s="176">
        <v>121</v>
      </c>
      <c r="H30" s="336"/>
      <c r="I30" s="656"/>
      <c r="J30" s="703"/>
      <c r="K30" s="680"/>
      <c r="L30" s="680"/>
    </row>
    <row r="31" spans="2:12" s="80" customFormat="1" ht="40.5" customHeight="1" x14ac:dyDescent="0.25">
      <c r="B31" s="469" t="s">
        <v>108</v>
      </c>
      <c r="C31" s="480" t="s">
        <v>104</v>
      </c>
      <c r="D31" s="481"/>
      <c r="E31" s="465">
        <f t="shared" ref="E31:G31" si="0">SUM(E32:E39)</f>
        <v>3736.3999999999996</v>
      </c>
      <c r="F31" s="465">
        <f t="shared" si="0"/>
        <v>4144</v>
      </c>
      <c r="G31" s="465">
        <f t="shared" si="0"/>
        <v>3969</v>
      </c>
      <c r="H31" s="466"/>
      <c r="I31" s="467" t="s">
        <v>556</v>
      </c>
      <c r="J31" s="468">
        <v>79.099999999999994</v>
      </c>
      <c r="K31" s="468">
        <v>79.099999999999994</v>
      </c>
      <c r="L31" s="483">
        <v>7.91</v>
      </c>
    </row>
    <row r="32" spans="2:12" ht="25.5" customHeight="1" x14ac:dyDescent="0.2">
      <c r="B32" s="657" t="s">
        <v>106</v>
      </c>
      <c r="C32" s="660" t="s">
        <v>435</v>
      </c>
      <c r="D32" s="203" t="s">
        <v>3</v>
      </c>
      <c r="E32" s="149">
        <v>73</v>
      </c>
      <c r="F32" s="149">
        <v>75</v>
      </c>
      <c r="G32" s="149">
        <v>75</v>
      </c>
      <c r="H32" s="333" t="s">
        <v>183</v>
      </c>
      <c r="I32" s="654" t="s">
        <v>980</v>
      </c>
      <c r="J32" s="342" t="s">
        <v>881</v>
      </c>
      <c r="K32" s="663" t="s">
        <v>881</v>
      </c>
      <c r="L32" s="663" t="s">
        <v>881</v>
      </c>
    </row>
    <row r="33" spans="2:12" ht="30" customHeight="1" x14ac:dyDescent="0.2">
      <c r="B33" s="658"/>
      <c r="C33" s="661"/>
      <c r="D33" s="203" t="s">
        <v>0</v>
      </c>
      <c r="E33" s="149">
        <v>2526.6</v>
      </c>
      <c r="F33" s="149">
        <v>2750</v>
      </c>
      <c r="G33" s="149">
        <v>2990</v>
      </c>
      <c r="H33" s="335"/>
      <c r="I33" s="655"/>
      <c r="J33" s="345"/>
      <c r="K33" s="664"/>
      <c r="L33" s="664"/>
    </row>
    <row r="34" spans="2:12" ht="25.5" customHeight="1" x14ac:dyDescent="0.2">
      <c r="B34" s="659"/>
      <c r="C34" s="662"/>
      <c r="D34" s="203" t="s">
        <v>4</v>
      </c>
      <c r="E34" s="176">
        <v>395.1</v>
      </c>
      <c r="F34" s="176">
        <v>395</v>
      </c>
      <c r="G34" s="176">
        <v>395</v>
      </c>
      <c r="H34" s="336"/>
      <c r="I34" s="656"/>
      <c r="J34" s="344"/>
      <c r="K34" s="665"/>
      <c r="L34" s="665"/>
    </row>
    <row r="35" spans="2:12" ht="28.5" customHeight="1" x14ac:dyDescent="0.2">
      <c r="B35" s="103" t="s">
        <v>960</v>
      </c>
      <c r="C35" s="221" t="s">
        <v>322</v>
      </c>
      <c r="D35" s="203" t="s">
        <v>0</v>
      </c>
      <c r="E35" s="153">
        <v>80</v>
      </c>
      <c r="F35" s="153">
        <v>80</v>
      </c>
      <c r="G35" s="153">
        <v>80</v>
      </c>
      <c r="H35" s="335"/>
      <c r="I35" s="203" t="s">
        <v>557</v>
      </c>
      <c r="J35" s="343" t="s">
        <v>561</v>
      </c>
      <c r="K35" s="343" t="s">
        <v>561</v>
      </c>
      <c r="L35" s="343" t="s">
        <v>561</v>
      </c>
    </row>
    <row r="36" spans="2:12" ht="31.5" customHeight="1" x14ac:dyDescent="0.2">
      <c r="B36" s="104"/>
      <c r="C36" s="222"/>
      <c r="D36" s="202" t="s">
        <v>3</v>
      </c>
      <c r="E36" s="153">
        <v>361.7</v>
      </c>
      <c r="F36" s="153">
        <v>369</v>
      </c>
      <c r="G36" s="153">
        <v>369</v>
      </c>
      <c r="H36" s="335" t="s">
        <v>183</v>
      </c>
      <c r="I36" s="203" t="s">
        <v>558</v>
      </c>
      <c r="J36" s="343" t="s">
        <v>562</v>
      </c>
      <c r="K36" s="343" t="s">
        <v>562</v>
      </c>
      <c r="L36" s="343" t="s">
        <v>562</v>
      </c>
    </row>
    <row r="37" spans="2:12" ht="45.75" customHeight="1" x14ac:dyDescent="0.2">
      <c r="B37" s="103" t="s">
        <v>351</v>
      </c>
      <c r="C37" s="168" t="s">
        <v>475</v>
      </c>
      <c r="D37" s="203" t="s">
        <v>0</v>
      </c>
      <c r="E37" s="176">
        <v>0</v>
      </c>
      <c r="F37" s="176">
        <v>60</v>
      </c>
      <c r="G37" s="176">
        <v>60</v>
      </c>
      <c r="H37" s="339" t="s">
        <v>195</v>
      </c>
      <c r="I37" s="346" t="s">
        <v>559</v>
      </c>
      <c r="J37" s="341" t="s">
        <v>790</v>
      </c>
      <c r="K37" s="341" t="s">
        <v>790</v>
      </c>
      <c r="L37" s="341" t="s">
        <v>790</v>
      </c>
    </row>
    <row r="38" spans="2:12" s="7" customFormat="1" ht="45.75" customHeight="1" x14ac:dyDescent="0.2">
      <c r="B38" s="657" t="s">
        <v>352</v>
      </c>
      <c r="C38" s="654" t="s">
        <v>965</v>
      </c>
      <c r="D38" s="203" t="s">
        <v>0</v>
      </c>
      <c r="E38" s="149">
        <v>45</v>
      </c>
      <c r="F38" s="149">
        <v>65</v>
      </c>
      <c r="G38" s="149">
        <v>0</v>
      </c>
      <c r="H38" s="333" t="s">
        <v>183</v>
      </c>
      <c r="I38" s="660" t="s">
        <v>560</v>
      </c>
      <c r="J38" s="674"/>
      <c r="K38" s="674"/>
      <c r="L38" s="681" t="s">
        <v>502</v>
      </c>
    </row>
    <row r="39" spans="2:12" s="7" customFormat="1" ht="35.25" customHeight="1" x14ac:dyDescent="0.2">
      <c r="B39" s="659"/>
      <c r="C39" s="656"/>
      <c r="D39" s="203" t="s">
        <v>1</v>
      </c>
      <c r="E39" s="149">
        <v>255</v>
      </c>
      <c r="F39" s="149">
        <v>350</v>
      </c>
      <c r="G39" s="149">
        <v>0</v>
      </c>
      <c r="H39" s="336"/>
      <c r="I39" s="662"/>
      <c r="J39" s="675"/>
      <c r="K39" s="675"/>
      <c r="L39" s="682"/>
    </row>
    <row r="40" spans="2:12" s="80" customFormat="1" ht="75" customHeight="1" x14ac:dyDescent="0.25">
      <c r="B40" s="469" t="s">
        <v>107</v>
      </c>
      <c r="C40" s="480" t="s">
        <v>321</v>
      </c>
      <c r="D40" s="481"/>
      <c r="E40" s="465">
        <f t="shared" ref="E40:G40" si="1">SUM(E41:E49)</f>
        <v>2487.6000000000004</v>
      </c>
      <c r="F40" s="465">
        <f t="shared" si="1"/>
        <v>1367</v>
      </c>
      <c r="G40" s="465">
        <f t="shared" si="1"/>
        <v>808</v>
      </c>
      <c r="H40" s="466"/>
      <c r="I40" s="467" t="s">
        <v>564</v>
      </c>
      <c r="J40" s="482" t="s">
        <v>961</v>
      </c>
      <c r="K40" s="482" t="s">
        <v>961</v>
      </c>
      <c r="L40" s="482" t="s">
        <v>961</v>
      </c>
    </row>
    <row r="41" spans="2:12" ht="20.25" customHeight="1" x14ac:dyDescent="0.2">
      <c r="B41" s="657" t="s">
        <v>110</v>
      </c>
      <c r="C41" s="660" t="s">
        <v>113</v>
      </c>
      <c r="D41" s="347" t="s">
        <v>3</v>
      </c>
      <c r="E41" s="176">
        <v>567.1</v>
      </c>
      <c r="F41" s="176">
        <v>585</v>
      </c>
      <c r="G41" s="176">
        <v>600</v>
      </c>
      <c r="H41" s="333" t="s">
        <v>185</v>
      </c>
      <c r="I41" s="654" t="s">
        <v>565</v>
      </c>
      <c r="J41" s="671" t="s">
        <v>569</v>
      </c>
      <c r="K41" s="671" t="s">
        <v>569</v>
      </c>
      <c r="L41" s="671" t="s">
        <v>765</v>
      </c>
    </row>
    <row r="42" spans="2:12" ht="20.25" customHeight="1" x14ac:dyDescent="0.2">
      <c r="B42" s="658"/>
      <c r="C42" s="661"/>
      <c r="D42" s="203" t="s">
        <v>0</v>
      </c>
      <c r="E42" s="176">
        <v>173.8</v>
      </c>
      <c r="F42" s="176">
        <v>181</v>
      </c>
      <c r="G42" s="176">
        <v>192</v>
      </c>
      <c r="H42" s="335"/>
      <c r="I42" s="655"/>
      <c r="J42" s="672"/>
      <c r="K42" s="672"/>
      <c r="L42" s="672"/>
    </row>
    <row r="43" spans="2:12" ht="20.25" customHeight="1" x14ac:dyDescent="0.2">
      <c r="B43" s="659"/>
      <c r="C43" s="662"/>
      <c r="D43" s="203" t="s">
        <v>4</v>
      </c>
      <c r="E43" s="176">
        <v>15.7</v>
      </c>
      <c r="F43" s="176">
        <v>16</v>
      </c>
      <c r="G43" s="176">
        <v>16</v>
      </c>
      <c r="H43" s="336"/>
      <c r="I43" s="656"/>
      <c r="J43" s="673"/>
      <c r="K43" s="673"/>
      <c r="L43" s="673"/>
    </row>
    <row r="44" spans="2:12" ht="18.75" customHeight="1" x14ac:dyDescent="0.2">
      <c r="B44" s="642" t="s">
        <v>111</v>
      </c>
      <c r="C44" s="646" t="s">
        <v>958</v>
      </c>
      <c r="D44" s="203" t="s">
        <v>0</v>
      </c>
      <c r="E44" s="153">
        <v>195</v>
      </c>
      <c r="F44" s="153">
        <v>60</v>
      </c>
      <c r="G44" s="153">
        <v>0</v>
      </c>
      <c r="H44" s="666" t="s">
        <v>192</v>
      </c>
      <c r="I44" s="646" t="s">
        <v>566</v>
      </c>
      <c r="J44" s="680"/>
      <c r="K44" s="680" t="s">
        <v>526</v>
      </c>
      <c r="L44" s="680"/>
    </row>
    <row r="45" spans="2:12" ht="48" customHeight="1" x14ac:dyDescent="0.2">
      <c r="B45" s="642"/>
      <c r="C45" s="646"/>
      <c r="D45" s="203" t="s">
        <v>1</v>
      </c>
      <c r="E45" s="153">
        <v>1105</v>
      </c>
      <c r="F45" s="153">
        <v>257</v>
      </c>
      <c r="G45" s="153">
        <v>0</v>
      </c>
      <c r="H45" s="668"/>
      <c r="I45" s="646"/>
      <c r="J45" s="680"/>
      <c r="K45" s="680"/>
      <c r="L45" s="680"/>
    </row>
    <row r="46" spans="2:12" ht="21" customHeight="1" x14ac:dyDescent="0.2">
      <c r="B46" s="642" t="s">
        <v>112</v>
      </c>
      <c r="C46" s="646" t="s">
        <v>959</v>
      </c>
      <c r="D46" s="203" t="s">
        <v>0</v>
      </c>
      <c r="E46" s="153">
        <v>25</v>
      </c>
      <c r="F46" s="153">
        <v>0</v>
      </c>
      <c r="G46" s="153">
        <v>0</v>
      </c>
      <c r="H46" s="666" t="s">
        <v>192</v>
      </c>
      <c r="I46" s="646" t="s">
        <v>567</v>
      </c>
      <c r="J46" s="680" t="s">
        <v>624</v>
      </c>
      <c r="K46" s="646"/>
      <c r="L46" s="646"/>
    </row>
    <row r="47" spans="2:12" ht="30.75" customHeight="1" x14ac:dyDescent="0.2">
      <c r="B47" s="642"/>
      <c r="C47" s="646"/>
      <c r="D47" s="203" t="s">
        <v>1</v>
      </c>
      <c r="E47" s="153">
        <v>138</v>
      </c>
      <c r="F47" s="153">
        <v>0</v>
      </c>
      <c r="G47" s="153">
        <v>0</v>
      </c>
      <c r="H47" s="668"/>
      <c r="I47" s="646"/>
      <c r="J47" s="680"/>
      <c r="K47" s="646"/>
      <c r="L47" s="646"/>
    </row>
    <row r="48" spans="2:12" ht="38.25" customHeight="1" x14ac:dyDescent="0.2">
      <c r="B48" s="657" t="s">
        <v>109</v>
      </c>
      <c r="C48" s="645" t="s">
        <v>576</v>
      </c>
      <c r="D48" s="203" t="s">
        <v>1</v>
      </c>
      <c r="E48" s="153">
        <v>250</v>
      </c>
      <c r="F48" s="153">
        <v>250</v>
      </c>
      <c r="G48" s="153">
        <v>0</v>
      </c>
      <c r="H48" s="666" t="s">
        <v>191</v>
      </c>
      <c r="I48" s="676" t="s">
        <v>568</v>
      </c>
      <c r="J48" s="671">
        <v>100</v>
      </c>
      <c r="K48" s="671">
        <v>100</v>
      </c>
      <c r="L48" s="654"/>
    </row>
    <row r="49" spans="2:12" ht="31.5" customHeight="1" x14ac:dyDescent="0.2">
      <c r="B49" s="659"/>
      <c r="C49" s="645"/>
      <c r="D49" s="203" t="s">
        <v>3</v>
      </c>
      <c r="E49" s="153">
        <v>18</v>
      </c>
      <c r="F49" s="153">
        <v>18</v>
      </c>
      <c r="G49" s="153">
        <v>0</v>
      </c>
      <c r="H49" s="668"/>
      <c r="I49" s="677"/>
      <c r="J49" s="673"/>
      <c r="K49" s="673"/>
      <c r="L49" s="656"/>
    </row>
    <row r="50" spans="2:12" s="80" customFormat="1" ht="63" customHeight="1" x14ac:dyDescent="0.25">
      <c r="B50" s="469" t="s">
        <v>114</v>
      </c>
      <c r="C50" s="467" t="s">
        <v>323</v>
      </c>
      <c r="D50" s="467"/>
      <c r="E50" s="465">
        <f t="shared" ref="E50:G50" si="2">SUM(E51:E59)</f>
        <v>723.7</v>
      </c>
      <c r="F50" s="465">
        <f t="shared" si="2"/>
        <v>866.1</v>
      </c>
      <c r="G50" s="465">
        <f t="shared" si="2"/>
        <v>873.8</v>
      </c>
      <c r="H50" s="466"/>
      <c r="I50" s="467" t="s">
        <v>570</v>
      </c>
      <c r="J50" s="468" t="s">
        <v>766</v>
      </c>
      <c r="K50" s="468" t="s">
        <v>766</v>
      </c>
      <c r="L50" s="468" t="s">
        <v>766</v>
      </c>
    </row>
    <row r="51" spans="2:12" ht="57" customHeight="1" x14ac:dyDescent="0.2">
      <c r="B51" s="22" t="s">
        <v>115</v>
      </c>
      <c r="C51" s="194" t="s">
        <v>755</v>
      </c>
      <c r="D51" s="203" t="s">
        <v>0</v>
      </c>
      <c r="E51" s="176">
        <v>120</v>
      </c>
      <c r="F51" s="176">
        <v>120</v>
      </c>
      <c r="G51" s="176">
        <v>120</v>
      </c>
      <c r="H51" s="339" t="s">
        <v>188</v>
      </c>
      <c r="I51" s="203" t="s">
        <v>571</v>
      </c>
      <c r="J51" s="338">
        <v>5.9</v>
      </c>
      <c r="K51" s="338">
        <v>5.9</v>
      </c>
      <c r="L51" s="338">
        <v>5.9</v>
      </c>
    </row>
    <row r="52" spans="2:12" ht="54" customHeight="1" x14ac:dyDescent="0.2">
      <c r="B52" s="22" t="s">
        <v>120</v>
      </c>
      <c r="C52" s="202" t="s">
        <v>596</v>
      </c>
      <c r="D52" s="203" t="s">
        <v>0</v>
      </c>
      <c r="E52" s="153">
        <v>112.8</v>
      </c>
      <c r="F52" s="153">
        <v>112.8</v>
      </c>
      <c r="G52" s="153">
        <v>112.8</v>
      </c>
      <c r="H52" s="339" t="s">
        <v>186</v>
      </c>
      <c r="I52" s="203" t="s">
        <v>740</v>
      </c>
      <c r="J52" s="338">
        <v>100</v>
      </c>
      <c r="K52" s="338">
        <v>100</v>
      </c>
      <c r="L52" s="338">
        <v>100</v>
      </c>
    </row>
    <row r="53" spans="2:12" ht="53.25" customHeight="1" x14ac:dyDescent="0.2">
      <c r="B53" s="22" t="s">
        <v>119</v>
      </c>
      <c r="C53" s="168" t="s">
        <v>116</v>
      </c>
      <c r="D53" s="168" t="s">
        <v>0</v>
      </c>
      <c r="E53" s="176">
        <v>30</v>
      </c>
      <c r="F53" s="176">
        <v>30</v>
      </c>
      <c r="G53" s="176">
        <v>30</v>
      </c>
      <c r="H53" s="339" t="s">
        <v>187</v>
      </c>
      <c r="I53" s="203" t="s">
        <v>572</v>
      </c>
      <c r="J53" s="338" t="s">
        <v>791</v>
      </c>
      <c r="K53" s="338" t="s">
        <v>791</v>
      </c>
      <c r="L53" s="338" t="s">
        <v>791</v>
      </c>
    </row>
    <row r="54" spans="2:12" ht="48.75" customHeight="1" x14ac:dyDescent="0.2">
      <c r="B54" s="22" t="s">
        <v>118</v>
      </c>
      <c r="C54" s="168" t="s">
        <v>478</v>
      </c>
      <c r="D54" s="168" t="s">
        <v>0</v>
      </c>
      <c r="E54" s="176">
        <v>11</v>
      </c>
      <c r="F54" s="176">
        <v>11</v>
      </c>
      <c r="G54" s="176">
        <v>11</v>
      </c>
      <c r="H54" s="348"/>
      <c r="I54" s="203" t="s">
        <v>741</v>
      </c>
      <c r="J54" s="340">
        <v>11</v>
      </c>
      <c r="K54" s="340">
        <v>11</v>
      </c>
      <c r="L54" s="340">
        <v>11</v>
      </c>
    </row>
    <row r="55" spans="2:12" ht="45" customHeight="1" x14ac:dyDescent="0.2">
      <c r="B55" s="22" t="s">
        <v>353</v>
      </c>
      <c r="C55" s="194" t="s">
        <v>117</v>
      </c>
      <c r="D55" s="168" t="s">
        <v>0</v>
      </c>
      <c r="E55" s="176">
        <v>30</v>
      </c>
      <c r="F55" s="176">
        <v>30</v>
      </c>
      <c r="G55" s="176">
        <v>30</v>
      </c>
      <c r="H55" s="339" t="s">
        <v>189</v>
      </c>
      <c r="I55" s="203" t="s">
        <v>573</v>
      </c>
      <c r="J55" s="340">
        <v>100</v>
      </c>
      <c r="K55" s="340">
        <v>100</v>
      </c>
      <c r="L55" s="340"/>
    </row>
    <row r="56" spans="2:12" ht="40.5" customHeight="1" x14ac:dyDescent="0.2">
      <c r="B56" s="22" t="s">
        <v>354</v>
      </c>
      <c r="C56" s="194" t="s">
        <v>123</v>
      </c>
      <c r="D56" s="168" t="s">
        <v>0</v>
      </c>
      <c r="E56" s="176">
        <v>89.9</v>
      </c>
      <c r="F56" s="176">
        <v>77.3</v>
      </c>
      <c r="G56" s="176">
        <v>80</v>
      </c>
      <c r="H56" s="348" t="s">
        <v>190</v>
      </c>
      <c r="I56" s="346" t="s">
        <v>577</v>
      </c>
      <c r="J56" s="340">
        <v>29</v>
      </c>
      <c r="K56" s="340">
        <v>29</v>
      </c>
      <c r="L56" s="340">
        <v>29</v>
      </c>
    </row>
    <row r="57" spans="2:12" ht="60.75" customHeight="1" x14ac:dyDescent="0.2">
      <c r="B57" s="22" t="s">
        <v>355</v>
      </c>
      <c r="C57" s="194" t="s">
        <v>773</v>
      </c>
      <c r="D57" s="168" t="s">
        <v>0</v>
      </c>
      <c r="E57" s="176">
        <v>30</v>
      </c>
      <c r="F57" s="176">
        <v>35</v>
      </c>
      <c r="G57" s="176">
        <v>40</v>
      </c>
      <c r="H57" s="339" t="s">
        <v>194</v>
      </c>
      <c r="I57" s="203" t="s">
        <v>574</v>
      </c>
      <c r="J57" s="338" t="s">
        <v>792</v>
      </c>
      <c r="K57" s="338" t="s">
        <v>962</v>
      </c>
      <c r="L57" s="338" t="s">
        <v>963</v>
      </c>
    </row>
    <row r="58" spans="2:12" ht="33.75" customHeight="1" x14ac:dyDescent="0.2">
      <c r="B58" s="22" t="s">
        <v>356</v>
      </c>
      <c r="C58" s="194" t="s">
        <v>436</v>
      </c>
      <c r="D58" s="168" t="s">
        <v>0</v>
      </c>
      <c r="E58" s="176">
        <v>150</v>
      </c>
      <c r="F58" s="176">
        <v>300</v>
      </c>
      <c r="G58" s="176">
        <v>300</v>
      </c>
      <c r="H58" s="339" t="s">
        <v>192</v>
      </c>
      <c r="I58" s="203" t="s">
        <v>966</v>
      </c>
      <c r="J58" s="340">
        <v>4</v>
      </c>
      <c r="K58" s="340">
        <v>6</v>
      </c>
      <c r="L58" s="340">
        <v>8</v>
      </c>
    </row>
    <row r="59" spans="2:12" ht="45.75" customHeight="1" x14ac:dyDescent="0.2">
      <c r="B59" s="22" t="s">
        <v>357</v>
      </c>
      <c r="C59" s="194" t="s">
        <v>437</v>
      </c>
      <c r="D59" s="168" t="s">
        <v>0</v>
      </c>
      <c r="E59" s="176">
        <v>150</v>
      </c>
      <c r="F59" s="176">
        <v>150</v>
      </c>
      <c r="G59" s="176">
        <v>150</v>
      </c>
      <c r="H59" s="339" t="s">
        <v>193</v>
      </c>
      <c r="I59" s="203" t="s">
        <v>575</v>
      </c>
      <c r="J59" s="341" t="s">
        <v>774</v>
      </c>
      <c r="K59" s="341" t="s">
        <v>774</v>
      </c>
      <c r="L59" s="341" t="s">
        <v>774</v>
      </c>
    </row>
    <row r="60" spans="2:12" s="82" customFormat="1" ht="62.25" customHeight="1" x14ac:dyDescent="0.2">
      <c r="B60" s="469" t="s">
        <v>358</v>
      </c>
      <c r="C60" s="464" t="s">
        <v>438</v>
      </c>
      <c r="D60" s="464"/>
      <c r="E60" s="465">
        <f t="shared" ref="E60:G60" si="3">+E61+E62+E63</f>
        <v>102</v>
      </c>
      <c r="F60" s="465">
        <f t="shared" si="3"/>
        <v>110</v>
      </c>
      <c r="G60" s="465">
        <f t="shared" si="3"/>
        <v>120</v>
      </c>
      <c r="H60" s="479"/>
      <c r="I60" s="467" t="s">
        <v>930</v>
      </c>
      <c r="J60" s="472" t="s">
        <v>931</v>
      </c>
      <c r="K60" s="472" t="s">
        <v>931</v>
      </c>
      <c r="L60" s="472" t="s">
        <v>931</v>
      </c>
    </row>
    <row r="61" spans="2:12" s="54" customFormat="1" ht="54" customHeight="1" x14ac:dyDescent="0.2">
      <c r="B61" s="15" t="s">
        <v>121</v>
      </c>
      <c r="C61" s="202" t="s">
        <v>439</v>
      </c>
      <c r="D61" s="202" t="s">
        <v>0</v>
      </c>
      <c r="E61" s="349">
        <v>25</v>
      </c>
      <c r="F61" s="349">
        <v>25</v>
      </c>
      <c r="G61" s="349">
        <v>25</v>
      </c>
      <c r="H61" s="339" t="s">
        <v>226</v>
      </c>
      <c r="I61" s="350" t="s">
        <v>928</v>
      </c>
      <c r="J61" s="351">
        <v>1</v>
      </c>
      <c r="K61" s="351">
        <v>1</v>
      </c>
      <c r="L61" s="351">
        <v>1</v>
      </c>
    </row>
    <row r="62" spans="2:12" s="2" customFormat="1" ht="42.75" customHeight="1" x14ac:dyDescent="0.2">
      <c r="B62" s="15" t="s">
        <v>122</v>
      </c>
      <c r="C62" s="197" t="s">
        <v>324</v>
      </c>
      <c r="D62" s="196" t="s">
        <v>0</v>
      </c>
      <c r="E62" s="349">
        <v>42</v>
      </c>
      <c r="F62" s="349">
        <v>45</v>
      </c>
      <c r="G62" s="349">
        <v>50</v>
      </c>
      <c r="H62" s="339" t="s">
        <v>226</v>
      </c>
      <c r="I62" s="352" t="s">
        <v>484</v>
      </c>
      <c r="J62" s="351">
        <v>10</v>
      </c>
      <c r="K62" s="351">
        <v>11</v>
      </c>
      <c r="L62" s="351">
        <v>12</v>
      </c>
    </row>
    <row r="63" spans="2:12" s="18" customFormat="1" ht="51" customHeight="1" x14ac:dyDescent="0.2">
      <c r="B63" s="15" t="s">
        <v>359</v>
      </c>
      <c r="C63" s="220" t="s">
        <v>929</v>
      </c>
      <c r="D63" s="202" t="s">
        <v>0</v>
      </c>
      <c r="E63" s="349">
        <v>35</v>
      </c>
      <c r="F63" s="349">
        <v>40</v>
      </c>
      <c r="G63" s="349">
        <v>45</v>
      </c>
      <c r="H63" s="339" t="s">
        <v>227</v>
      </c>
      <c r="I63" s="350" t="s">
        <v>761</v>
      </c>
      <c r="J63" s="351">
        <v>35</v>
      </c>
      <c r="K63" s="351">
        <v>40</v>
      </c>
      <c r="L63" s="351">
        <v>45</v>
      </c>
    </row>
    <row r="64" spans="2:12" s="82" customFormat="1" ht="46.5" customHeight="1" x14ac:dyDescent="0.2">
      <c r="B64" s="469" t="s">
        <v>124</v>
      </c>
      <c r="C64" s="464" t="s">
        <v>441</v>
      </c>
      <c r="D64" s="464"/>
      <c r="E64" s="465">
        <f t="shared" ref="E64:G64" si="4">+E65+E66+E67+E68+E69</f>
        <v>641</v>
      </c>
      <c r="F64" s="465">
        <f t="shared" si="4"/>
        <v>844</v>
      </c>
      <c r="G64" s="465">
        <f t="shared" si="4"/>
        <v>802</v>
      </c>
      <c r="H64" s="466"/>
      <c r="I64" s="478" t="s">
        <v>981</v>
      </c>
      <c r="J64" s="468" t="s">
        <v>769</v>
      </c>
      <c r="K64" s="468" t="s">
        <v>769</v>
      </c>
      <c r="L64" s="468" t="s">
        <v>769</v>
      </c>
    </row>
    <row r="65" spans="2:12" s="54" customFormat="1" ht="45.75" customHeight="1" x14ac:dyDescent="0.2">
      <c r="B65" s="15" t="s">
        <v>125</v>
      </c>
      <c r="C65" s="353" t="s">
        <v>284</v>
      </c>
      <c r="D65" s="202" t="s">
        <v>0</v>
      </c>
      <c r="E65" s="149">
        <v>46</v>
      </c>
      <c r="F65" s="149">
        <v>46</v>
      </c>
      <c r="G65" s="149">
        <v>47</v>
      </c>
      <c r="H65" s="339" t="s">
        <v>228</v>
      </c>
      <c r="I65" s="352" t="s">
        <v>532</v>
      </c>
      <c r="J65" s="354" t="s">
        <v>533</v>
      </c>
      <c r="K65" s="354" t="s">
        <v>533</v>
      </c>
      <c r="L65" s="354" t="s">
        <v>533</v>
      </c>
    </row>
    <row r="66" spans="2:12" s="54" customFormat="1" ht="27.75" customHeight="1" x14ac:dyDescent="0.2">
      <c r="B66" s="652" t="s">
        <v>360</v>
      </c>
      <c r="C66" s="707" t="s">
        <v>442</v>
      </c>
      <c r="D66" s="202" t="s">
        <v>0</v>
      </c>
      <c r="E66" s="149">
        <v>28</v>
      </c>
      <c r="F66" s="149">
        <v>28</v>
      </c>
      <c r="G66" s="149">
        <v>29</v>
      </c>
      <c r="H66" s="666" t="s">
        <v>471</v>
      </c>
      <c r="I66" s="698" t="s">
        <v>982</v>
      </c>
      <c r="J66" s="684" t="s">
        <v>768</v>
      </c>
      <c r="K66" s="684" t="s">
        <v>768</v>
      </c>
      <c r="L66" s="684" t="s">
        <v>768</v>
      </c>
    </row>
    <row r="67" spans="2:12" s="54" customFormat="1" ht="24" customHeight="1" x14ac:dyDescent="0.2">
      <c r="B67" s="653"/>
      <c r="C67" s="708"/>
      <c r="D67" s="202" t="s">
        <v>3</v>
      </c>
      <c r="E67" s="149">
        <v>32</v>
      </c>
      <c r="F67" s="149">
        <v>32</v>
      </c>
      <c r="G67" s="149">
        <v>32</v>
      </c>
      <c r="H67" s="668"/>
      <c r="I67" s="699"/>
      <c r="J67" s="685"/>
      <c r="K67" s="685"/>
      <c r="L67" s="685"/>
    </row>
    <row r="68" spans="2:12" s="54" customFormat="1" ht="27.75" customHeight="1" x14ac:dyDescent="0.2">
      <c r="B68" s="652" t="s">
        <v>361</v>
      </c>
      <c r="C68" s="707" t="s">
        <v>443</v>
      </c>
      <c r="D68" s="202" t="s">
        <v>0</v>
      </c>
      <c r="E68" s="149">
        <v>135</v>
      </c>
      <c r="F68" s="149">
        <v>188</v>
      </c>
      <c r="G68" s="149">
        <v>104</v>
      </c>
      <c r="H68" s="666" t="s">
        <v>229</v>
      </c>
      <c r="I68" s="698" t="s">
        <v>535</v>
      </c>
      <c r="J68" s="684" t="s">
        <v>592</v>
      </c>
      <c r="K68" s="684" t="s">
        <v>491</v>
      </c>
      <c r="L68" s="684" t="s">
        <v>527</v>
      </c>
    </row>
    <row r="69" spans="2:12" s="54" customFormat="1" ht="25.5" customHeight="1" x14ac:dyDescent="0.2">
      <c r="B69" s="653"/>
      <c r="C69" s="708"/>
      <c r="D69" s="202" t="s">
        <v>278</v>
      </c>
      <c r="E69" s="149">
        <v>400</v>
      </c>
      <c r="F69" s="149">
        <v>550</v>
      </c>
      <c r="G69" s="149">
        <v>590</v>
      </c>
      <c r="H69" s="668"/>
      <c r="I69" s="699"/>
      <c r="J69" s="685"/>
      <c r="K69" s="685"/>
      <c r="L69" s="685"/>
    </row>
    <row r="70" spans="2:12" s="83" customFormat="1" ht="57.75" customHeight="1" x14ac:dyDescent="0.2">
      <c r="B70" s="469" t="s">
        <v>362</v>
      </c>
      <c r="C70" s="467" t="s">
        <v>440</v>
      </c>
      <c r="D70" s="467"/>
      <c r="E70" s="465">
        <f t="shared" ref="E70:G70" si="5">SUM(E71:E83)</f>
        <v>6712.4999999999991</v>
      </c>
      <c r="F70" s="465">
        <f t="shared" si="5"/>
        <v>6483.3</v>
      </c>
      <c r="G70" s="465">
        <f t="shared" si="5"/>
        <v>6943.3</v>
      </c>
      <c r="H70" s="466"/>
      <c r="I70" s="467" t="s">
        <v>752</v>
      </c>
      <c r="J70" s="477" t="s">
        <v>827</v>
      </c>
      <c r="K70" s="477" t="s">
        <v>828</v>
      </c>
      <c r="L70" s="477" t="s">
        <v>828</v>
      </c>
    </row>
    <row r="71" spans="2:12" s="2" customFormat="1" ht="25.5" customHeight="1" x14ac:dyDescent="0.2">
      <c r="B71" s="683" t="s">
        <v>363</v>
      </c>
      <c r="C71" s="644" t="s">
        <v>73</v>
      </c>
      <c r="D71" s="353" t="s">
        <v>0</v>
      </c>
      <c r="E71" s="149">
        <v>1706.4</v>
      </c>
      <c r="F71" s="149">
        <v>1800</v>
      </c>
      <c r="G71" s="149">
        <v>1900</v>
      </c>
      <c r="H71" s="666" t="s">
        <v>225</v>
      </c>
      <c r="I71" s="353" t="s">
        <v>578</v>
      </c>
      <c r="J71" s="340" t="s">
        <v>826</v>
      </c>
      <c r="K71" s="340" t="s">
        <v>826</v>
      </c>
      <c r="L71" s="340" t="s">
        <v>826</v>
      </c>
    </row>
    <row r="72" spans="2:12" s="2" customFormat="1" ht="20.25" customHeight="1" x14ac:dyDescent="0.2">
      <c r="B72" s="683"/>
      <c r="C72" s="644"/>
      <c r="D72" s="353" t="s">
        <v>4</v>
      </c>
      <c r="E72" s="149">
        <v>12.7</v>
      </c>
      <c r="F72" s="149">
        <v>13</v>
      </c>
      <c r="G72" s="149">
        <v>13</v>
      </c>
      <c r="H72" s="667"/>
      <c r="I72" s="648" t="s">
        <v>579</v>
      </c>
      <c r="J72" s="643" t="s">
        <v>829</v>
      </c>
      <c r="K72" s="643" t="s">
        <v>829</v>
      </c>
      <c r="L72" s="643" t="s">
        <v>829</v>
      </c>
    </row>
    <row r="73" spans="2:12" s="2" customFormat="1" ht="17.25" customHeight="1" x14ac:dyDescent="0.2">
      <c r="B73" s="683"/>
      <c r="C73" s="644"/>
      <c r="D73" s="353" t="s">
        <v>3</v>
      </c>
      <c r="E73" s="149">
        <v>55.6</v>
      </c>
      <c r="F73" s="149">
        <v>55.6</v>
      </c>
      <c r="G73" s="149">
        <v>55.6</v>
      </c>
      <c r="H73" s="668"/>
      <c r="I73" s="648"/>
      <c r="J73" s="643"/>
      <c r="K73" s="643"/>
      <c r="L73" s="643"/>
    </row>
    <row r="74" spans="2:12" s="2" customFormat="1" ht="21" customHeight="1" x14ac:dyDescent="0.2">
      <c r="B74" s="641" t="s">
        <v>364</v>
      </c>
      <c r="C74" s="646" t="s">
        <v>444</v>
      </c>
      <c r="D74" s="203" t="s">
        <v>0</v>
      </c>
      <c r="E74" s="150">
        <f>916.4+8-3</f>
        <v>921.4</v>
      </c>
      <c r="F74" s="149">
        <v>950</v>
      </c>
      <c r="G74" s="149">
        <v>995</v>
      </c>
      <c r="H74" s="666" t="s">
        <v>225</v>
      </c>
      <c r="I74" s="647" t="s">
        <v>580</v>
      </c>
      <c r="J74" s="643" t="s">
        <v>583</v>
      </c>
      <c r="K74" s="643" t="s">
        <v>583</v>
      </c>
      <c r="L74" s="643" t="s">
        <v>583</v>
      </c>
    </row>
    <row r="75" spans="2:12" s="2" customFormat="1" ht="17.25" customHeight="1" x14ac:dyDescent="0.2">
      <c r="B75" s="641"/>
      <c r="C75" s="646"/>
      <c r="D75" s="203" t="s">
        <v>3</v>
      </c>
      <c r="E75" s="150">
        <v>0</v>
      </c>
      <c r="F75" s="149">
        <v>0</v>
      </c>
      <c r="G75" s="149">
        <v>0</v>
      </c>
      <c r="H75" s="667"/>
      <c r="I75" s="647"/>
      <c r="J75" s="643"/>
      <c r="K75" s="643"/>
      <c r="L75" s="643"/>
    </row>
    <row r="76" spans="2:12" s="2" customFormat="1" ht="30" customHeight="1" x14ac:dyDescent="0.2">
      <c r="B76" s="641"/>
      <c r="C76" s="646"/>
      <c r="D76" s="203" t="s">
        <v>4</v>
      </c>
      <c r="E76" s="150">
        <v>64.2</v>
      </c>
      <c r="F76" s="150">
        <v>65</v>
      </c>
      <c r="G76" s="149">
        <v>65</v>
      </c>
      <c r="H76" s="668"/>
      <c r="I76" s="355" t="s">
        <v>581</v>
      </c>
      <c r="J76" s="340" t="s">
        <v>584</v>
      </c>
      <c r="K76" s="340" t="s">
        <v>584</v>
      </c>
      <c r="L76" s="340" t="s">
        <v>584</v>
      </c>
    </row>
    <row r="77" spans="2:12" s="2" customFormat="1" ht="21" customHeight="1" x14ac:dyDescent="0.2">
      <c r="B77" s="641" t="s">
        <v>365</v>
      </c>
      <c r="C77" s="644" t="s">
        <v>74</v>
      </c>
      <c r="D77" s="203" t="s">
        <v>0</v>
      </c>
      <c r="E77" s="149">
        <v>3484</v>
      </c>
      <c r="F77" s="150">
        <v>3200</v>
      </c>
      <c r="G77" s="150">
        <v>3500</v>
      </c>
      <c r="H77" s="666" t="s">
        <v>225</v>
      </c>
      <c r="I77" s="647" t="s">
        <v>585</v>
      </c>
      <c r="J77" s="689" t="s">
        <v>830</v>
      </c>
      <c r="K77" s="689" t="s">
        <v>830</v>
      </c>
      <c r="L77" s="689" t="s">
        <v>830</v>
      </c>
    </row>
    <row r="78" spans="2:12" s="2" customFormat="1" ht="21" customHeight="1" x14ac:dyDescent="0.2">
      <c r="B78" s="641"/>
      <c r="C78" s="644"/>
      <c r="D78" s="203" t="s">
        <v>3</v>
      </c>
      <c r="E78" s="149">
        <v>0</v>
      </c>
      <c r="F78" s="150">
        <v>0</v>
      </c>
      <c r="G78" s="150">
        <v>0</v>
      </c>
      <c r="H78" s="667"/>
      <c r="I78" s="647"/>
      <c r="J78" s="690"/>
      <c r="K78" s="690"/>
      <c r="L78" s="690"/>
    </row>
    <row r="79" spans="2:12" s="2" customFormat="1" ht="21" customHeight="1" x14ac:dyDescent="0.2">
      <c r="B79" s="641"/>
      <c r="C79" s="644"/>
      <c r="D79" s="168" t="s">
        <v>4</v>
      </c>
      <c r="E79" s="149">
        <v>97.1</v>
      </c>
      <c r="F79" s="149">
        <v>100</v>
      </c>
      <c r="G79" s="149">
        <v>100</v>
      </c>
      <c r="H79" s="668"/>
      <c r="I79" s="647"/>
      <c r="J79" s="691"/>
      <c r="K79" s="691"/>
      <c r="L79" s="691"/>
    </row>
    <row r="80" spans="2:12" s="19" customFormat="1" ht="56.25" customHeight="1" x14ac:dyDescent="0.2">
      <c r="B80" s="15" t="s">
        <v>366</v>
      </c>
      <c r="C80" s="202" t="s">
        <v>71</v>
      </c>
      <c r="D80" s="203" t="s">
        <v>0</v>
      </c>
      <c r="E80" s="152">
        <v>27.7</v>
      </c>
      <c r="F80" s="152">
        <v>27.7</v>
      </c>
      <c r="G80" s="152">
        <v>27.7</v>
      </c>
      <c r="H80" s="356"/>
      <c r="I80" s="203" t="s">
        <v>607</v>
      </c>
      <c r="J80" s="340">
        <v>100</v>
      </c>
      <c r="K80" s="340">
        <v>100</v>
      </c>
      <c r="L80" s="340">
        <v>100</v>
      </c>
    </row>
    <row r="81" spans="2:12" s="54" customFormat="1" ht="27" customHeight="1" x14ac:dyDescent="0.2">
      <c r="B81" s="652" t="s">
        <v>367</v>
      </c>
      <c r="C81" s="650" t="s">
        <v>285</v>
      </c>
      <c r="D81" s="203" t="s">
        <v>0</v>
      </c>
      <c r="E81" s="357">
        <v>296.39999999999998</v>
      </c>
      <c r="F81" s="357">
        <v>220</v>
      </c>
      <c r="G81" s="357">
        <v>230</v>
      </c>
      <c r="H81" s="666" t="s">
        <v>281</v>
      </c>
      <c r="I81" s="654" t="s">
        <v>983</v>
      </c>
      <c r="J81" s="678" t="s">
        <v>586</v>
      </c>
      <c r="K81" s="678" t="s">
        <v>586</v>
      </c>
      <c r="L81" s="678" t="s">
        <v>586</v>
      </c>
    </row>
    <row r="82" spans="2:12" s="56" customFormat="1" ht="21.75" customHeight="1" x14ac:dyDescent="0.2">
      <c r="B82" s="653"/>
      <c r="C82" s="651"/>
      <c r="D82" s="203" t="s">
        <v>3</v>
      </c>
      <c r="E82" s="349">
        <v>2</v>
      </c>
      <c r="F82" s="349">
        <v>2</v>
      </c>
      <c r="G82" s="349">
        <v>2</v>
      </c>
      <c r="H82" s="668"/>
      <c r="I82" s="656"/>
      <c r="J82" s="679"/>
      <c r="K82" s="679"/>
      <c r="L82" s="679"/>
    </row>
    <row r="83" spans="2:12" s="56" customFormat="1" ht="45" customHeight="1" x14ac:dyDescent="0.2">
      <c r="B83" s="15" t="s">
        <v>368</v>
      </c>
      <c r="C83" s="198" t="s">
        <v>75</v>
      </c>
      <c r="D83" s="203" t="s">
        <v>0</v>
      </c>
      <c r="E83" s="349">
        <v>45</v>
      </c>
      <c r="F83" s="349">
        <v>50</v>
      </c>
      <c r="G83" s="349">
        <v>55</v>
      </c>
      <c r="H83" s="339" t="s">
        <v>224</v>
      </c>
      <c r="I83" s="203" t="s">
        <v>582</v>
      </c>
      <c r="J83" s="358" t="s">
        <v>831</v>
      </c>
      <c r="K83" s="358" t="s">
        <v>831</v>
      </c>
      <c r="L83" s="358" t="s">
        <v>831</v>
      </c>
    </row>
    <row r="84" spans="2:12" s="81" customFormat="1" ht="66" customHeight="1" x14ac:dyDescent="0.2">
      <c r="B84" s="463" t="s">
        <v>369</v>
      </c>
      <c r="C84" s="464" t="s">
        <v>325</v>
      </c>
      <c r="D84" s="464"/>
      <c r="E84" s="465">
        <f t="shared" ref="E84:G84" si="6">SUM(E85:E92)</f>
        <v>2172.8999999999996</v>
      </c>
      <c r="F84" s="465">
        <f t="shared" si="6"/>
        <v>2256.8000000000002</v>
      </c>
      <c r="G84" s="465">
        <f t="shared" si="6"/>
        <v>2353.3000000000002</v>
      </c>
      <c r="H84" s="466"/>
      <c r="I84" s="467" t="s">
        <v>539</v>
      </c>
      <c r="J84" s="468" t="s">
        <v>538</v>
      </c>
      <c r="K84" s="468" t="s">
        <v>538</v>
      </c>
      <c r="L84" s="468" t="s">
        <v>538</v>
      </c>
    </row>
    <row r="85" spans="2:12" s="3" customFormat="1" ht="46.5" customHeight="1" x14ac:dyDescent="0.2">
      <c r="B85" s="15" t="s">
        <v>370</v>
      </c>
      <c r="C85" s="197" t="s">
        <v>777</v>
      </c>
      <c r="D85" s="353" t="s">
        <v>0</v>
      </c>
      <c r="E85" s="148">
        <v>104.8</v>
      </c>
      <c r="F85" s="148">
        <v>105</v>
      </c>
      <c r="G85" s="148">
        <v>110</v>
      </c>
      <c r="H85" s="339" t="s">
        <v>217</v>
      </c>
      <c r="I85" s="203" t="s">
        <v>832</v>
      </c>
      <c r="J85" s="359" t="s">
        <v>522</v>
      </c>
      <c r="K85" s="359" t="s">
        <v>522</v>
      </c>
      <c r="L85" s="359" t="s">
        <v>522</v>
      </c>
    </row>
    <row r="86" spans="2:12" s="3" customFormat="1" ht="46.5" customHeight="1" x14ac:dyDescent="0.2">
      <c r="B86" s="15" t="s">
        <v>371</v>
      </c>
      <c r="C86" s="194" t="s">
        <v>771</v>
      </c>
      <c r="D86" s="220" t="s">
        <v>0</v>
      </c>
      <c r="E86" s="153">
        <v>80</v>
      </c>
      <c r="F86" s="153">
        <v>80</v>
      </c>
      <c r="G86" s="153">
        <v>80</v>
      </c>
      <c r="H86" s="339" t="s">
        <v>215</v>
      </c>
      <c r="I86" s="220" t="s">
        <v>540</v>
      </c>
      <c r="J86" s="360" t="s">
        <v>541</v>
      </c>
      <c r="K86" s="360" t="s">
        <v>541</v>
      </c>
      <c r="L86" s="360" t="s">
        <v>541</v>
      </c>
    </row>
    <row r="87" spans="2:12" s="3" customFormat="1" ht="46.5" customHeight="1" x14ac:dyDescent="0.2">
      <c r="B87" s="15" t="s">
        <v>372</v>
      </c>
      <c r="C87" s="194" t="s">
        <v>473</v>
      </c>
      <c r="D87" s="220" t="s">
        <v>0</v>
      </c>
      <c r="E87" s="153">
        <v>10.3</v>
      </c>
      <c r="F87" s="153">
        <v>10.3</v>
      </c>
      <c r="G87" s="153">
        <v>10.3</v>
      </c>
      <c r="H87" s="339" t="s">
        <v>215</v>
      </c>
      <c r="I87" s="220" t="s">
        <v>536</v>
      </c>
      <c r="J87" s="343" t="s">
        <v>497</v>
      </c>
      <c r="K87" s="343" t="s">
        <v>497</v>
      </c>
      <c r="L87" s="343" t="s">
        <v>497</v>
      </c>
    </row>
    <row r="88" spans="2:12" s="3" customFormat="1" ht="30.75" customHeight="1" x14ac:dyDescent="0.2">
      <c r="B88" s="641" t="s">
        <v>373</v>
      </c>
      <c r="C88" s="644" t="s">
        <v>445</v>
      </c>
      <c r="D88" s="353" t="s">
        <v>0</v>
      </c>
      <c r="E88" s="177">
        <v>1427.6</v>
      </c>
      <c r="F88" s="177">
        <v>1510</v>
      </c>
      <c r="G88" s="177">
        <v>1600</v>
      </c>
      <c r="H88" s="722" t="s">
        <v>214</v>
      </c>
      <c r="I88" s="648" t="s">
        <v>542</v>
      </c>
      <c r="J88" s="720">
        <v>15.2</v>
      </c>
      <c r="K88" s="720">
        <v>15.2</v>
      </c>
      <c r="L88" s="720">
        <v>15.2</v>
      </c>
    </row>
    <row r="89" spans="2:12" s="3" customFormat="1" ht="32.25" customHeight="1" x14ac:dyDescent="0.2">
      <c r="B89" s="641"/>
      <c r="C89" s="644"/>
      <c r="D89" s="353" t="s">
        <v>3</v>
      </c>
      <c r="E89" s="177">
        <v>82.3</v>
      </c>
      <c r="F89" s="177">
        <v>83.5</v>
      </c>
      <c r="G89" s="177">
        <v>85</v>
      </c>
      <c r="H89" s="723"/>
      <c r="I89" s="648"/>
      <c r="J89" s="721"/>
      <c r="K89" s="721"/>
      <c r="L89" s="721"/>
    </row>
    <row r="90" spans="2:12" s="3" customFormat="1" ht="41.25" customHeight="1" x14ac:dyDescent="0.2">
      <c r="B90" s="641"/>
      <c r="C90" s="644"/>
      <c r="D90" s="353" t="s">
        <v>4</v>
      </c>
      <c r="E90" s="177">
        <v>207.9</v>
      </c>
      <c r="F90" s="177">
        <v>208</v>
      </c>
      <c r="G90" s="177">
        <v>208</v>
      </c>
      <c r="H90" s="724"/>
      <c r="I90" s="353" t="s">
        <v>544</v>
      </c>
      <c r="J90" s="361" t="s">
        <v>543</v>
      </c>
      <c r="K90" s="361" t="s">
        <v>543</v>
      </c>
      <c r="L90" s="361" t="s">
        <v>543</v>
      </c>
    </row>
    <row r="91" spans="2:12" s="3" customFormat="1" ht="40.5" customHeight="1" x14ac:dyDescent="0.2">
      <c r="B91" s="15" t="s">
        <v>374</v>
      </c>
      <c r="C91" s="203" t="s">
        <v>481</v>
      </c>
      <c r="D91" s="203" t="s">
        <v>0</v>
      </c>
      <c r="E91" s="153">
        <v>100</v>
      </c>
      <c r="F91" s="153">
        <v>100</v>
      </c>
      <c r="G91" s="153">
        <v>100</v>
      </c>
      <c r="H91" s="339" t="s">
        <v>210</v>
      </c>
      <c r="I91" s="203" t="s">
        <v>546</v>
      </c>
      <c r="J91" s="360" t="s">
        <v>526</v>
      </c>
      <c r="K91" s="360">
        <v>2</v>
      </c>
      <c r="L91" s="360">
        <v>2</v>
      </c>
    </row>
    <row r="92" spans="2:12" s="3" customFormat="1" ht="46.5" customHeight="1" x14ac:dyDescent="0.2">
      <c r="B92" s="15" t="s">
        <v>375</v>
      </c>
      <c r="C92" s="203" t="s">
        <v>793</v>
      </c>
      <c r="D92" s="203" t="s">
        <v>0</v>
      </c>
      <c r="E92" s="153">
        <v>160</v>
      </c>
      <c r="F92" s="153">
        <v>160</v>
      </c>
      <c r="G92" s="153">
        <v>160</v>
      </c>
      <c r="H92" s="339" t="s">
        <v>213</v>
      </c>
      <c r="I92" s="203" t="s">
        <v>537</v>
      </c>
      <c r="J92" s="338">
        <v>6</v>
      </c>
      <c r="K92" s="338">
        <v>6</v>
      </c>
      <c r="L92" s="338">
        <v>6</v>
      </c>
    </row>
    <row r="93" spans="2:12" s="84" customFormat="1" ht="48" customHeight="1" x14ac:dyDescent="0.2">
      <c r="B93" s="463" t="s">
        <v>376</v>
      </c>
      <c r="C93" s="464" t="s">
        <v>446</v>
      </c>
      <c r="D93" s="464"/>
      <c r="E93" s="465">
        <f t="shared" ref="E93:G93" si="7">+E94+E95</f>
        <v>855</v>
      </c>
      <c r="F93" s="465">
        <f t="shared" si="7"/>
        <v>855</v>
      </c>
      <c r="G93" s="465">
        <f t="shared" si="7"/>
        <v>855</v>
      </c>
      <c r="H93" s="466"/>
      <c r="I93" s="469" t="s">
        <v>549</v>
      </c>
      <c r="J93" s="470">
        <v>21</v>
      </c>
      <c r="K93" s="470">
        <v>21</v>
      </c>
      <c r="L93" s="470">
        <v>21</v>
      </c>
    </row>
    <row r="94" spans="2:12" s="3" customFormat="1" ht="52.5" customHeight="1" x14ac:dyDescent="0.2">
      <c r="B94" s="15" t="s">
        <v>377</v>
      </c>
      <c r="C94" s="202" t="s">
        <v>801</v>
      </c>
      <c r="D94" s="220" t="s">
        <v>0</v>
      </c>
      <c r="E94" s="150">
        <v>815</v>
      </c>
      <c r="F94" s="150">
        <v>815</v>
      </c>
      <c r="G94" s="150">
        <v>815</v>
      </c>
      <c r="H94" s="348" t="s">
        <v>215</v>
      </c>
      <c r="I94" s="362" t="s">
        <v>738</v>
      </c>
      <c r="J94" s="363" t="s">
        <v>739</v>
      </c>
      <c r="K94" s="363" t="s">
        <v>739</v>
      </c>
      <c r="L94" s="363" t="s">
        <v>739</v>
      </c>
    </row>
    <row r="95" spans="2:12" s="3" customFormat="1" ht="46.5" customHeight="1" x14ac:dyDescent="0.2">
      <c r="B95" s="15" t="s">
        <v>378</v>
      </c>
      <c r="C95" s="364" t="s">
        <v>772</v>
      </c>
      <c r="D95" s="220" t="s">
        <v>0</v>
      </c>
      <c r="E95" s="176">
        <v>40</v>
      </c>
      <c r="F95" s="176">
        <v>40</v>
      </c>
      <c r="G95" s="176">
        <v>40</v>
      </c>
      <c r="H95" s="348" t="s">
        <v>215</v>
      </c>
      <c r="I95" s="220" t="s">
        <v>547</v>
      </c>
      <c r="J95" s="365" t="s">
        <v>548</v>
      </c>
      <c r="K95" s="365" t="s">
        <v>548</v>
      </c>
      <c r="L95" s="365" t="s">
        <v>548</v>
      </c>
    </row>
    <row r="96" spans="2:12" s="85" customFormat="1" ht="75" customHeight="1" x14ac:dyDescent="0.2">
      <c r="B96" s="469" t="s">
        <v>379</v>
      </c>
      <c r="C96" s="463" t="s">
        <v>326</v>
      </c>
      <c r="D96" s="471"/>
      <c r="E96" s="465">
        <f>SUM(E97:E111)</f>
        <v>1672.5</v>
      </c>
      <c r="F96" s="465">
        <f>SUM(F97:F111)</f>
        <v>2318</v>
      </c>
      <c r="G96" s="465">
        <f>SUM(G97:G111)</f>
        <v>2100</v>
      </c>
      <c r="H96" s="466"/>
      <c r="I96" s="463" t="s">
        <v>984</v>
      </c>
      <c r="J96" s="472" t="s">
        <v>497</v>
      </c>
      <c r="K96" s="472" t="s">
        <v>497</v>
      </c>
      <c r="L96" s="472" t="s">
        <v>497</v>
      </c>
    </row>
    <row r="97" spans="2:12" ht="53.25" customHeight="1" x14ac:dyDescent="0.2">
      <c r="B97" s="15" t="s">
        <v>380</v>
      </c>
      <c r="C97" s="194" t="s">
        <v>130</v>
      </c>
      <c r="D97" s="203" t="s">
        <v>0</v>
      </c>
      <c r="E97" s="153">
        <v>427</v>
      </c>
      <c r="F97" s="153">
        <v>0</v>
      </c>
      <c r="G97" s="153">
        <v>0</v>
      </c>
      <c r="H97" s="339" t="s">
        <v>192</v>
      </c>
      <c r="I97" s="194" t="s">
        <v>587</v>
      </c>
      <c r="J97" s="367" t="s">
        <v>588</v>
      </c>
      <c r="K97" s="367"/>
      <c r="L97" s="366"/>
    </row>
    <row r="98" spans="2:12" s="3" customFormat="1" ht="45" customHeight="1" x14ac:dyDescent="0.2">
      <c r="B98" s="22" t="s">
        <v>381</v>
      </c>
      <c r="C98" s="203" t="s">
        <v>328</v>
      </c>
      <c r="D98" s="202" t="s">
        <v>0</v>
      </c>
      <c r="E98" s="153">
        <v>177</v>
      </c>
      <c r="F98" s="153">
        <v>0</v>
      </c>
      <c r="G98" s="153">
        <v>0</v>
      </c>
      <c r="H98" s="339" t="s">
        <v>212</v>
      </c>
      <c r="I98" s="194" t="s">
        <v>589</v>
      </c>
      <c r="J98" s="338" t="s">
        <v>659</v>
      </c>
      <c r="K98" s="338"/>
      <c r="L98" s="343"/>
    </row>
    <row r="99" spans="2:12" ht="25.5" customHeight="1" x14ac:dyDescent="0.2">
      <c r="B99" s="641" t="s">
        <v>382</v>
      </c>
      <c r="C99" s="646" t="s">
        <v>329</v>
      </c>
      <c r="D99" s="203" t="s">
        <v>0</v>
      </c>
      <c r="E99" s="153">
        <v>50</v>
      </c>
      <c r="F99" s="153">
        <v>50</v>
      </c>
      <c r="G99" s="153">
        <v>50</v>
      </c>
      <c r="H99" s="666" t="s">
        <v>775</v>
      </c>
      <c r="I99" s="660" t="s">
        <v>591</v>
      </c>
      <c r="J99" s="663" t="s">
        <v>664</v>
      </c>
      <c r="K99" s="663" t="s">
        <v>590</v>
      </c>
      <c r="L99" s="663" t="s">
        <v>776</v>
      </c>
    </row>
    <row r="100" spans="2:12" ht="25.5" customHeight="1" x14ac:dyDescent="0.2">
      <c r="B100" s="641"/>
      <c r="C100" s="646"/>
      <c r="D100" s="203" t="s">
        <v>0</v>
      </c>
      <c r="E100" s="153">
        <v>0</v>
      </c>
      <c r="F100" s="153">
        <v>700</v>
      </c>
      <c r="G100" s="153">
        <v>700</v>
      </c>
      <c r="H100" s="667"/>
      <c r="I100" s="661"/>
      <c r="J100" s="664"/>
      <c r="K100" s="664"/>
      <c r="L100" s="664"/>
    </row>
    <row r="101" spans="2:12" ht="25.5" customHeight="1" x14ac:dyDescent="0.2">
      <c r="B101" s="641"/>
      <c r="C101" s="646"/>
      <c r="D101" s="203" t="s">
        <v>3</v>
      </c>
      <c r="E101" s="153">
        <v>0</v>
      </c>
      <c r="F101" s="153">
        <v>600</v>
      </c>
      <c r="G101" s="153">
        <v>700</v>
      </c>
      <c r="H101" s="668"/>
      <c r="I101" s="662"/>
      <c r="J101" s="665"/>
      <c r="K101" s="665"/>
      <c r="L101" s="665"/>
    </row>
    <row r="102" spans="2:12" s="3" customFormat="1" ht="25.5" customHeight="1" x14ac:dyDescent="0.2">
      <c r="B102" s="657" t="s">
        <v>383</v>
      </c>
      <c r="C102" s="654" t="s">
        <v>330</v>
      </c>
      <c r="D102" s="203" t="s">
        <v>0</v>
      </c>
      <c r="E102" s="153">
        <v>20</v>
      </c>
      <c r="F102" s="153">
        <v>20</v>
      </c>
      <c r="G102" s="153">
        <v>0</v>
      </c>
      <c r="H102" s="666" t="s">
        <v>211</v>
      </c>
      <c r="I102" s="660" t="s">
        <v>591</v>
      </c>
      <c r="J102" s="663" t="s">
        <v>590</v>
      </c>
      <c r="K102" s="663" t="s">
        <v>776</v>
      </c>
      <c r="L102" s="663" t="s">
        <v>776</v>
      </c>
    </row>
    <row r="103" spans="2:12" s="3" customFormat="1" ht="25.5" customHeight="1" x14ac:dyDescent="0.2">
      <c r="B103" s="658"/>
      <c r="C103" s="655"/>
      <c r="D103" s="203" t="s">
        <v>0</v>
      </c>
      <c r="E103" s="153">
        <v>0</v>
      </c>
      <c r="F103" s="153">
        <v>300</v>
      </c>
      <c r="G103" s="153">
        <v>300</v>
      </c>
      <c r="H103" s="667"/>
      <c r="I103" s="661"/>
      <c r="J103" s="664"/>
      <c r="K103" s="664"/>
      <c r="L103" s="664"/>
    </row>
    <row r="104" spans="2:12" s="55" customFormat="1" ht="25.5" customHeight="1" x14ac:dyDescent="0.2">
      <c r="B104" s="659"/>
      <c r="C104" s="656"/>
      <c r="D104" s="203" t="s">
        <v>3</v>
      </c>
      <c r="E104" s="153">
        <v>0</v>
      </c>
      <c r="F104" s="153">
        <v>200</v>
      </c>
      <c r="G104" s="153">
        <v>300</v>
      </c>
      <c r="H104" s="668"/>
      <c r="I104" s="662"/>
      <c r="J104" s="665"/>
      <c r="K104" s="665"/>
      <c r="L104" s="665"/>
    </row>
    <row r="105" spans="2:12" s="132" customFormat="1" ht="38.25" customHeight="1" x14ac:dyDescent="0.2">
      <c r="B105" s="129" t="s">
        <v>384</v>
      </c>
      <c r="C105" s="203" t="s">
        <v>447</v>
      </c>
      <c r="D105" s="203" t="s">
        <v>0</v>
      </c>
      <c r="E105" s="153">
        <v>0</v>
      </c>
      <c r="F105" s="153">
        <v>100</v>
      </c>
      <c r="G105" s="153">
        <v>0</v>
      </c>
      <c r="H105" s="339" t="s">
        <v>212</v>
      </c>
      <c r="I105" s="194" t="s">
        <v>743</v>
      </c>
      <c r="J105" s="341"/>
      <c r="K105" s="341" t="s">
        <v>545</v>
      </c>
      <c r="L105" s="341"/>
    </row>
    <row r="106" spans="2:12" s="132" customFormat="1" ht="35.25" customHeight="1" x14ac:dyDescent="0.2">
      <c r="B106" s="129" t="s">
        <v>385</v>
      </c>
      <c r="C106" s="202" t="s">
        <v>844</v>
      </c>
      <c r="D106" s="203" t="s">
        <v>0</v>
      </c>
      <c r="E106" s="153">
        <v>10</v>
      </c>
      <c r="F106" s="153">
        <v>0</v>
      </c>
      <c r="G106" s="153">
        <v>0</v>
      </c>
      <c r="H106" s="339" t="s">
        <v>212</v>
      </c>
      <c r="I106" s="194" t="s">
        <v>743</v>
      </c>
      <c r="J106" s="341" t="s">
        <v>545</v>
      </c>
      <c r="K106" s="341"/>
      <c r="L106" s="341"/>
    </row>
    <row r="107" spans="2:12" s="2" customFormat="1" ht="51" customHeight="1" x14ac:dyDescent="0.2">
      <c r="B107" s="15" t="s">
        <v>386</v>
      </c>
      <c r="C107" s="201" t="s">
        <v>448</v>
      </c>
      <c r="D107" s="201" t="s">
        <v>0</v>
      </c>
      <c r="E107" s="153">
        <v>161.5</v>
      </c>
      <c r="F107" s="153">
        <v>0</v>
      </c>
      <c r="G107" s="153">
        <v>0</v>
      </c>
      <c r="H107" s="339" t="s">
        <v>222</v>
      </c>
      <c r="I107" s="194" t="s">
        <v>964</v>
      </c>
      <c r="J107" s="343" t="s">
        <v>635</v>
      </c>
      <c r="K107" s="366"/>
      <c r="L107" s="366"/>
    </row>
    <row r="108" spans="2:12" s="2" customFormat="1" ht="42" customHeight="1" x14ac:dyDescent="0.2">
      <c r="B108" s="23" t="s">
        <v>387</v>
      </c>
      <c r="C108" s="201" t="s">
        <v>103</v>
      </c>
      <c r="D108" s="201" t="s">
        <v>0</v>
      </c>
      <c r="E108" s="153">
        <v>525</v>
      </c>
      <c r="F108" s="153">
        <v>0</v>
      </c>
      <c r="G108" s="153">
        <v>0</v>
      </c>
      <c r="H108" s="339" t="s">
        <v>222</v>
      </c>
      <c r="I108" s="194" t="s">
        <v>742</v>
      </c>
      <c r="J108" s="343" t="s">
        <v>676</v>
      </c>
      <c r="K108" s="343" t="s">
        <v>497</v>
      </c>
      <c r="L108" s="343"/>
    </row>
    <row r="109" spans="2:12" s="69" customFormat="1" ht="42" customHeight="1" x14ac:dyDescent="0.2">
      <c r="B109" s="15" t="s">
        <v>388</v>
      </c>
      <c r="C109" s="201" t="s">
        <v>282</v>
      </c>
      <c r="D109" s="201" t="s">
        <v>277</v>
      </c>
      <c r="E109" s="153">
        <v>50</v>
      </c>
      <c r="F109" s="153">
        <v>80</v>
      </c>
      <c r="G109" s="153">
        <v>50</v>
      </c>
      <c r="H109" s="339" t="s">
        <v>222</v>
      </c>
      <c r="I109" s="194" t="s">
        <v>593</v>
      </c>
      <c r="J109" s="343" t="s">
        <v>594</v>
      </c>
      <c r="K109" s="343" t="s">
        <v>594</v>
      </c>
      <c r="L109" s="343" t="s">
        <v>594</v>
      </c>
    </row>
    <row r="110" spans="2:12" s="2" customFormat="1" ht="38.25" customHeight="1" x14ac:dyDescent="0.2">
      <c r="B110" s="641" t="s">
        <v>476</v>
      </c>
      <c r="C110" s="649" t="s">
        <v>873</v>
      </c>
      <c r="D110" s="201" t="s">
        <v>0</v>
      </c>
      <c r="E110" s="153">
        <v>52</v>
      </c>
      <c r="F110" s="153">
        <v>30</v>
      </c>
      <c r="G110" s="153">
        <v>0</v>
      </c>
      <c r="H110" s="666" t="s">
        <v>222</v>
      </c>
      <c r="I110" s="646" t="s">
        <v>595</v>
      </c>
      <c r="J110" s="725"/>
      <c r="K110" s="725" t="s">
        <v>497</v>
      </c>
      <c r="L110" s="725"/>
    </row>
    <row r="111" spans="2:12" s="2" customFormat="1" ht="38.25" customHeight="1" x14ac:dyDescent="0.2">
      <c r="B111" s="641"/>
      <c r="C111" s="649"/>
      <c r="D111" s="201" t="s">
        <v>0</v>
      </c>
      <c r="E111" s="153">
        <v>200</v>
      </c>
      <c r="F111" s="153">
        <v>238</v>
      </c>
      <c r="G111" s="153">
        <v>0</v>
      </c>
      <c r="H111" s="668"/>
      <c r="I111" s="646"/>
      <c r="J111" s="725"/>
      <c r="K111" s="725"/>
      <c r="L111" s="725"/>
    </row>
    <row r="112" spans="2:12" s="86" customFormat="1" ht="24" customHeight="1" x14ac:dyDescent="0.2">
      <c r="B112" s="472"/>
      <c r="C112" s="718" t="s">
        <v>177</v>
      </c>
      <c r="D112" s="719"/>
      <c r="E112" s="489">
        <f>+E96+E93+E84+E70+E60+E50+E40+E31+E18+E64</f>
        <v>64457.399999999994</v>
      </c>
      <c r="F112" s="489">
        <f>+F96+F93+F84+F70+F60+F50+F40+F31+F18+F64</f>
        <v>65499.199999999997</v>
      </c>
      <c r="G112" s="489">
        <f>+G96+G93+G84+G70+G60+G50+G40+G31+G18+G64</f>
        <v>68421.399999999994</v>
      </c>
      <c r="H112" s="473"/>
      <c r="I112" s="474"/>
      <c r="J112" s="475"/>
      <c r="K112" s="475"/>
      <c r="L112" s="475"/>
    </row>
    <row r="113" spans="2:12" s="2" customFormat="1" ht="16.5" customHeight="1" x14ac:dyDescent="0.2">
      <c r="B113" s="128"/>
      <c r="C113" s="368"/>
      <c r="D113" s="368"/>
      <c r="E113" s="369"/>
      <c r="F113" s="369"/>
      <c r="G113" s="369"/>
      <c r="H113" s="370"/>
      <c r="I113" s="371"/>
      <c r="J113" s="372"/>
      <c r="K113" s="372"/>
      <c r="L113" s="372"/>
    </row>
    <row r="114" spans="2:12" s="5" customFormat="1" ht="30" customHeight="1" x14ac:dyDescent="0.2">
      <c r="B114" s="494"/>
      <c r="C114" s="495" t="s">
        <v>149</v>
      </c>
      <c r="D114" s="495"/>
      <c r="E114" s="496">
        <f t="shared" ref="E114:G114" si="8">SUM(E116:E121)</f>
        <v>64057.4</v>
      </c>
      <c r="F114" s="496">
        <f t="shared" si="8"/>
        <v>64949.2</v>
      </c>
      <c r="G114" s="496">
        <f t="shared" si="8"/>
        <v>67831.399999999994</v>
      </c>
      <c r="H114" s="370"/>
      <c r="I114" s="371"/>
      <c r="J114" s="372"/>
      <c r="K114" s="372"/>
      <c r="L114" s="372"/>
    </row>
    <row r="115" spans="2:12" s="5" customFormat="1" ht="17.25" customHeight="1" x14ac:dyDescent="0.2">
      <c r="B115" s="52"/>
      <c r="C115" s="438" t="s">
        <v>150</v>
      </c>
      <c r="D115" s="33"/>
      <c r="E115" s="184"/>
      <c r="F115" s="184"/>
      <c r="G115" s="184"/>
      <c r="H115" s="370"/>
      <c r="I115" s="371"/>
      <c r="J115" s="372"/>
      <c r="K115" s="372"/>
      <c r="L115" s="372"/>
    </row>
    <row r="116" spans="2:12" s="5" customFormat="1" ht="31.5" customHeight="1" x14ac:dyDescent="0.2">
      <c r="B116" s="52"/>
      <c r="C116" s="438" t="s">
        <v>151</v>
      </c>
      <c r="D116" s="33" t="s">
        <v>0</v>
      </c>
      <c r="E116" s="60">
        <f>+E110+E109+E108+E107+E105+E103+E102+E100+E99+E98+E97+E95+E94+E92+E91+E88+E87+E86+E85+E83+E81+E80+E77+E74+E71+E68+E66+E65+E63+E62+E61+E59+E58+E57+E56+E55+E54+E53+E52+E51+E46+E44+E42+E38+E37+E35+E33+E30+E27+E26+E23+E20+E111+E106</f>
        <v>23105.599999999999</v>
      </c>
      <c r="F116" s="60">
        <f t="shared" ref="F116:G116" si="9">+F110+F109+F108+F107+F105+F103+F102+F100+F99+F98+F97+F95+F94+F92+F91+F88+F87+F86+F85+F83+F81+F80+F77+F74+F71+F68+F66+F65+F63+F62+F61+F59+F58+F57+F56+F55+F54+F53+F52+F51+F46+F44+F42+F38+F37+F35+F33+F30+F27+F26+F23+F20+F111+F106</f>
        <v>30886.1</v>
      </c>
      <c r="G116" s="60">
        <f t="shared" si="9"/>
        <v>31874.799999999999</v>
      </c>
      <c r="H116" s="370"/>
      <c r="I116" s="371"/>
      <c r="J116" s="372"/>
      <c r="K116" s="372"/>
      <c r="L116" s="372"/>
    </row>
    <row r="117" spans="2:12" s="5" customFormat="1" ht="22.5" customHeight="1" x14ac:dyDescent="0.2">
      <c r="B117" s="52"/>
      <c r="C117" s="438" t="s">
        <v>152</v>
      </c>
      <c r="D117" s="33" t="s">
        <v>3</v>
      </c>
      <c r="E117" s="60">
        <f>+E104+E101+E89+E82+E78+E75+E73+E67+E49+E41+E36+E32+E29+E25+E19</f>
        <v>29693.4</v>
      </c>
      <c r="F117" s="60">
        <f t="shared" ref="F117:G117" si="10">+F104+F101+F89+F82+F78+F75+F73+F67+F49+F41+F36+F32+F29+F25+F19</f>
        <v>31124.1</v>
      </c>
      <c r="G117" s="60">
        <f t="shared" si="10"/>
        <v>33824.6</v>
      </c>
      <c r="H117" s="370"/>
      <c r="I117" s="371"/>
      <c r="J117" s="372"/>
      <c r="K117" s="372"/>
      <c r="L117" s="372"/>
    </row>
    <row r="118" spans="2:12" s="5" customFormat="1" ht="22.5" customHeight="1" x14ac:dyDescent="0.2">
      <c r="B118" s="52"/>
      <c r="C118" s="438" t="s">
        <v>153</v>
      </c>
      <c r="D118" s="33" t="s">
        <v>4</v>
      </c>
      <c r="E118" s="60">
        <f>+E90+E79+E76+E72+E34+E22+E43</f>
        <v>1977.4</v>
      </c>
      <c r="F118" s="60">
        <f>+F90+F79+F76+F72+F34+F22+F43</f>
        <v>1982</v>
      </c>
      <c r="G118" s="60">
        <f>+G90+G79+G76+G72+G34+G22+G43</f>
        <v>1982</v>
      </c>
      <c r="H118" s="370"/>
      <c r="I118" s="371"/>
      <c r="J118" s="372"/>
      <c r="K118" s="372"/>
      <c r="L118" s="372"/>
    </row>
    <row r="119" spans="2:12" s="5" customFormat="1" ht="22.5" customHeight="1" x14ac:dyDescent="0.2">
      <c r="B119" s="52"/>
      <c r="C119" s="438" t="s">
        <v>154</v>
      </c>
      <c r="D119" s="33" t="s">
        <v>1</v>
      </c>
      <c r="E119" s="60">
        <f>+E48+E47+E45+E39+E28+E24</f>
        <v>1833</v>
      </c>
      <c r="F119" s="60">
        <f>+F48+F47+F45+F39+F28+F24</f>
        <v>957</v>
      </c>
      <c r="G119" s="60">
        <f>+G48+G47+G45+G39+G28+G24</f>
        <v>150</v>
      </c>
      <c r="H119" s="370"/>
      <c r="I119" s="371"/>
      <c r="J119" s="372"/>
      <c r="K119" s="372"/>
      <c r="L119" s="372"/>
    </row>
    <row r="120" spans="2:12" s="5" customFormat="1" ht="22.5" customHeight="1" x14ac:dyDescent="0.2">
      <c r="B120" s="52"/>
      <c r="C120" s="438" t="s">
        <v>155</v>
      </c>
      <c r="D120" s="33" t="s">
        <v>2</v>
      </c>
      <c r="E120" s="60"/>
      <c r="F120" s="60"/>
      <c r="G120" s="60"/>
      <c r="H120" s="370"/>
      <c r="I120" s="371"/>
      <c r="J120" s="372"/>
      <c r="K120" s="372"/>
      <c r="L120" s="372"/>
    </row>
    <row r="121" spans="2:12" s="5" customFormat="1" ht="22.5" customHeight="1" x14ac:dyDescent="0.2">
      <c r="B121" s="42"/>
      <c r="C121" s="439" t="s">
        <v>156</v>
      </c>
      <c r="D121" s="135" t="s">
        <v>160</v>
      </c>
      <c r="E121" s="60">
        <f>+E21</f>
        <v>7448</v>
      </c>
      <c r="F121" s="60">
        <f>+F21</f>
        <v>0</v>
      </c>
      <c r="G121" s="60">
        <f>+G21</f>
        <v>0</v>
      </c>
      <c r="H121" s="370"/>
      <c r="I121" s="371"/>
      <c r="J121" s="372"/>
      <c r="K121" s="372"/>
      <c r="L121" s="372"/>
    </row>
    <row r="122" spans="2:12" s="5" customFormat="1" ht="46.5" customHeight="1" x14ac:dyDescent="0.2">
      <c r="B122" s="497"/>
      <c r="C122" s="498" t="s">
        <v>157</v>
      </c>
      <c r="D122" s="498" t="s">
        <v>161</v>
      </c>
      <c r="E122" s="496">
        <f>+E69</f>
        <v>400</v>
      </c>
      <c r="F122" s="496">
        <f>+F69</f>
        <v>550</v>
      </c>
      <c r="G122" s="496">
        <f>+G69</f>
        <v>590</v>
      </c>
      <c r="H122" s="370"/>
      <c r="I122" s="371"/>
      <c r="J122" s="372"/>
      <c r="K122" s="372"/>
      <c r="L122" s="372"/>
    </row>
    <row r="123" spans="2:12" s="5" customFormat="1" ht="45" customHeight="1" x14ac:dyDescent="0.2">
      <c r="B123" s="476"/>
      <c r="C123" s="490" t="s">
        <v>159</v>
      </c>
      <c r="D123" s="490"/>
      <c r="E123" s="491">
        <f t="shared" ref="E123:F123" si="11">+E122+E114</f>
        <v>64457.4</v>
      </c>
      <c r="F123" s="491">
        <f t="shared" si="11"/>
        <v>65499.199999999997</v>
      </c>
      <c r="G123" s="491">
        <f t="shared" ref="G123" si="12">+G122+G114</f>
        <v>68421.399999999994</v>
      </c>
      <c r="H123" s="370"/>
      <c r="I123" s="371"/>
      <c r="J123" s="372"/>
      <c r="K123" s="372"/>
      <c r="L123" s="372"/>
    </row>
    <row r="124" spans="2:12" s="117" customFormat="1" ht="24" customHeight="1" x14ac:dyDescent="0.2">
      <c r="B124" s="116"/>
      <c r="C124" s="438" t="s">
        <v>158</v>
      </c>
      <c r="D124" s="204"/>
      <c r="E124" s="185">
        <f>+E47+E45+E39+E48+E49</f>
        <v>1766</v>
      </c>
      <c r="F124" s="185">
        <f t="shared" ref="F124:G124" si="13">+F47+F45+F39+F48+F49</f>
        <v>875</v>
      </c>
      <c r="G124" s="185">
        <f t="shared" si="13"/>
        <v>0</v>
      </c>
      <c r="H124" s="373"/>
      <c r="I124" s="374"/>
      <c r="J124" s="375"/>
      <c r="K124" s="375"/>
      <c r="L124" s="375"/>
    </row>
    <row r="125" spans="2:12" s="2" customFormat="1" ht="36" customHeight="1" x14ac:dyDescent="0.2">
      <c r="B125" s="52"/>
      <c r="C125" s="440" t="s">
        <v>181</v>
      </c>
      <c r="D125" s="186"/>
      <c r="E125" s="60">
        <f>+((E123*100)/62434.5)-100</f>
        <v>3.240035557264008</v>
      </c>
      <c r="F125" s="60">
        <f>+((F123*100)/E123)-100</f>
        <v>1.6162612826455955</v>
      </c>
      <c r="G125" s="60">
        <f>+((G123*100)/F123)-100</f>
        <v>4.4614285365317414</v>
      </c>
      <c r="H125" s="377"/>
      <c r="I125" s="378"/>
      <c r="J125" s="379"/>
      <c r="K125" s="379"/>
      <c r="L125" s="379"/>
    </row>
    <row r="126" spans="2:12" x14ac:dyDescent="0.25">
      <c r="B126" s="127"/>
      <c r="C126" s="380"/>
      <c r="D126" s="380"/>
      <c r="E126" s="380"/>
      <c r="F126" s="380"/>
      <c r="G126" s="187"/>
    </row>
    <row r="127" spans="2:12" ht="12.75" customHeight="1" x14ac:dyDescent="0.25"/>
    <row r="128" spans="2:12" ht="12.75" customHeight="1" x14ac:dyDescent="0.25">
      <c r="E128" s="381"/>
      <c r="F128" s="381"/>
      <c r="G128" s="381"/>
      <c r="H128" s="382"/>
      <c r="I128" s="383"/>
      <c r="J128" s="384"/>
      <c r="K128" s="384"/>
      <c r="L128" s="384"/>
    </row>
    <row r="129" spans="5:12" ht="12.75" customHeight="1" x14ac:dyDescent="0.25">
      <c r="E129" s="381"/>
      <c r="F129" s="381"/>
      <c r="G129" s="381"/>
    </row>
    <row r="130" spans="5:12" ht="12.75" customHeight="1" x14ac:dyDescent="0.25">
      <c r="E130" s="381"/>
      <c r="F130" s="381"/>
      <c r="G130" s="381"/>
      <c r="H130" s="382"/>
      <c r="I130" s="383"/>
      <c r="J130" s="384"/>
      <c r="K130" s="384"/>
      <c r="L130" s="384"/>
    </row>
    <row r="131" spans="5:12" ht="12.75" customHeight="1" x14ac:dyDescent="0.25"/>
    <row r="132" spans="5:12" ht="12.75" customHeight="1" x14ac:dyDescent="0.25"/>
    <row r="136" spans="5:12" x14ac:dyDescent="0.25">
      <c r="E136" s="381"/>
      <c r="F136" s="381"/>
      <c r="G136" s="381"/>
    </row>
  </sheetData>
  <mergeCells count="147">
    <mergeCell ref="C112:D112"/>
    <mergeCell ref="L88:L89"/>
    <mergeCell ref="K88:K89"/>
    <mergeCell ref="J88:J89"/>
    <mergeCell ref="H88:H90"/>
    <mergeCell ref="I99:I101"/>
    <mergeCell ref="L99:L101"/>
    <mergeCell ref="K99:K101"/>
    <mergeCell ref="J99:J101"/>
    <mergeCell ref="H99:H101"/>
    <mergeCell ref="J110:J111"/>
    <mergeCell ref="L110:L111"/>
    <mergeCell ref="K110:K111"/>
    <mergeCell ref="L102:L104"/>
    <mergeCell ref="K102:K104"/>
    <mergeCell ref="B15:B17"/>
    <mergeCell ref="J15:L15"/>
    <mergeCell ref="L29:L30"/>
    <mergeCell ref="H81:H82"/>
    <mergeCell ref="H77:H79"/>
    <mergeCell ref="H74:H76"/>
    <mergeCell ref="H71:H73"/>
    <mergeCell ref="C29:C30"/>
    <mergeCell ref="H44:H45"/>
    <mergeCell ref="H46:H47"/>
    <mergeCell ref="H48:H49"/>
    <mergeCell ref="H68:H69"/>
    <mergeCell ref="H66:H67"/>
    <mergeCell ref="C68:C69"/>
    <mergeCell ref="C66:C67"/>
    <mergeCell ref="C15:C17"/>
    <mergeCell ref="H15:H17"/>
    <mergeCell ref="L23:L25"/>
    <mergeCell ref="K23:K25"/>
    <mergeCell ref="J23:J25"/>
    <mergeCell ref="L20:L21"/>
    <mergeCell ref="L32:L34"/>
    <mergeCell ref="K32:K34"/>
    <mergeCell ref="L66:L67"/>
    <mergeCell ref="K68:K69"/>
    <mergeCell ref="K66:K67"/>
    <mergeCell ref="J68:J69"/>
    <mergeCell ref="J66:J67"/>
    <mergeCell ref="I68:I69"/>
    <mergeCell ref="I66:I67"/>
    <mergeCell ref="K16:K17"/>
    <mergeCell ref="L16:L17"/>
    <mergeCell ref="J16:J17"/>
    <mergeCell ref="K29:K30"/>
    <mergeCell ref="J29:J30"/>
    <mergeCell ref="I32:I34"/>
    <mergeCell ref="I23:I25"/>
    <mergeCell ref="I1:L1"/>
    <mergeCell ref="I2:L2"/>
    <mergeCell ref="I3:L3"/>
    <mergeCell ref="B9:L9"/>
    <mergeCell ref="J81:J82"/>
    <mergeCell ref="L41:L43"/>
    <mergeCell ref="J44:J45"/>
    <mergeCell ref="L44:L45"/>
    <mergeCell ref="K41:K43"/>
    <mergeCell ref="K20:K21"/>
    <mergeCell ref="J20:J21"/>
    <mergeCell ref="B11:L11"/>
    <mergeCell ref="I81:I82"/>
    <mergeCell ref="L77:L79"/>
    <mergeCell ref="K77:K79"/>
    <mergeCell ref="J77:J79"/>
    <mergeCell ref="E15:E17"/>
    <mergeCell ref="F15:F17"/>
    <mergeCell ref="G15:G17"/>
    <mergeCell ref="I15:I17"/>
    <mergeCell ref="L27:L28"/>
    <mergeCell ref="K27:K28"/>
    <mergeCell ref="J27:J28"/>
    <mergeCell ref="I72:I73"/>
    <mergeCell ref="K81:K82"/>
    <mergeCell ref="K44:K45"/>
    <mergeCell ref="K38:K39"/>
    <mergeCell ref="L38:L39"/>
    <mergeCell ref="B71:B73"/>
    <mergeCell ref="C71:C73"/>
    <mergeCell ref="J72:J73"/>
    <mergeCell ref="I44:I45"/>
    <mergeCell ref="C99:C101"/>
    <mergeCell ref="B99:B101"/>
    <mergeCell ref="L81:L82"/>
    <mergeCell ref="I74:I75"/>
    <mergeCell ref="C44:C45"/>
    <mergeCell ref="B48:B49"/>
    <mergeCell ref="K74:K75"/>
    <mergeCell ref="L74:L75"/>
    <mergeCell ref="K46:K47"/>
    <mergeCell ref="K72:K73"/>
    <mergeCell ref="J46:J47"/>
    <mergeCell ref="L46:L47"/>
    <mergeCell ref="L72:L73"/>
    <mergeCell ref="L48:L49"/>
    <mergeCell ref="K48:K49"/>
    <mergeCell ref="L68:L69"/>
    <mergeCell ref="C32:C34"/>
    <mergeCell ref="B41:B43"/>
    <mergeCell ref="B38:B39"/>
    <mergeCell ref="C41:C43"/>
    <mergeCell ref="B68:B69"/>
    <mergeCell ref="B66:B67"/>
    <mergeCell ref="I20:I21"/>
    <mergeCell ref="J41:J43"/>
    <mergeCell ref="C27:C28"/>
    <mergeCell ref="J38:J39"/>
    <mergeCell ref="I29:I30"/>
    <mergeCell ref="J48:J49"/>
    <mergeCell ref="I48:I49"/>
    <mergeCell ref="I41:I43"/>
    <mergeCell ref="B19:B22"/>
    <mergeCell ref="B23:B25"/>
    <mergeCell ref="C23:C25"/>
    <mergeCell ref="C19:C22"/>
    <mergeCell ref="I46:I47"/>
    <mergeCell ref="I38:I39"/>
    <mergeCell ref="B44:B45"/>
    <mergeCell ref="B32:B34"/>
    <mergeCell ref="C38:C39"/>
    <mergeCell ref="I27:I28"/>
    <mergeCell ref="B110:B111"/>
    <mergeCell ref="B46:B47"/>
    <mergeCell ref="J74:J75"/>
    <mergeCell ref="B77:B79"/>
    <mergeCell ref="C77:C79"/>
    <mergeCell ref="B88:B90"/>
    <mergeCell ref="C88:C90"/>
    <mergeCell ref="C48:C49"/>
    <mergeCell ref="C46:C47"/>
    <mergeCell ref="I110:I111"/>
    <mergeCell ref="I77:I79"/>
    <mergeCell ref="I88:I89"/>
    <mergeCell ref="C110:C111"/>
    <mergeCell ref="C81:C82"/>
    <mergeCell ref="B81:B82"/>
    <mergeCell ref="C102:C104"/>
    <mergeCell ref="B102:B104"/>
    <mergeCell ref="I102:I104"/>
    <mergeCell ref="J102:J104"/>
    <mergeCell ref="B74:B76"/>
    <mergeCell ref="C74:C76"/>
    <mergeCell ref="H102:H104"/>
    <mergeCell ref="H110:H111"/>
  </mergeCells>
  <phoneticPr fontId="9" type="noConversion"/>
  <pageMargins left="0.39370078740157483" right="0.19685039370078741" top="0.39370078740157483" bottom="0.19685039370078741" header="0" footer="0"/>
  <pageSetup paperSize="9" scale="5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fitToPage="1"/>
  </sheetPr>
  <dimension ref="A1:P136"/>
  <sheetViews>
    <sheetView zoomScaleNormal="100" workbookViewId="0">
      <pane ySplit="5" topLeftCell="A6" activePane="bottomLeft" state="frozen"/>
      <selection activeCell="C27" sqref="C27:C28"/>
      <selection pane="bottomLeft" activeCell="B2" sqref="B2:K2"/>
    </sheetView>
  </sheetViews>
  <sheetFormatPr defaultColWidth="9.140625" defaultRowHeight="30" customHeight="1" x14ac:dyDescent="0.2"/>
  <cols>
    <col min="1" max="1" width="2.42578125" style="6" customWidth="1"/>
    <col min="2" max="2" width="17.28515625" style="7" customWidth="1"/>
    <col min="3" max="3" width="59.28515625" style="205" customWidth="1"/>
    <col min="4" max="4" width="8.7109375" style="205" customWidth="1"/>
    <col min="5" max="7" width="12.85546875" style="189" customWidth="1"/>
    <col min="8" max="8" width="11.5703125" style="206" customWidth="1"/>
    <col min="9" max="9" width="45.28515625" style="412" customWidth="1"/>
    <col min="10" max="10" width="10.140625" style="428" customWidth="1"/>
    <col min="11" max="11" width="9.5703125" style="428" customWidth="1"/>
    <col min="12" max="12" width="11.140625" style="428" customWidth="1"/>
    <col min="13" max="13" width="10" style="6" bestFit="1" customWidth="1"/>
    <col min="14" max="16384" width="9.140625" style="6"/>
  </cols>
  <sheetData>
    <row r="1" spans="1:16" ht="18.75" customHeight="1" x14ac:dyDescent="0.2">
      <c r="C1" s="785"/>
      <c r="D1" s="785"/>
      <c r="E1" s="785"/>
      <c r="F1" s="785"/>
      <c r="G1" s="785"/>
      <c r="H1" s="785"/>
      <c r="I1" s="785"/>
      <c r="J1" s="785"/>
      <c r="K1" s="785"/>
      <c r="L1" s="413"/>
    </row>
    <row r="2" spans="1:16" s="100" customFormat="1" ht="33" customHeight="1" x14ac:dyDescent="0.2">
      <c r="B2" s="743" t="s">
        <v>1000</v>
      </c>
      <c r="C2" s="743"/>
      <c r="D2" s="743"/>
      <c r="E2" s="743"/>
      <c r="F2" s="743"/>
      <c r="G2" s="743"/>
      <c r="H2" s="743"/>
      <c r="I2" s="743"/>
      <c r="J2" s="743"/>
      <c r="K2" s="743"/>
      <c r="L2" s="414"/>
    </row>
    <row r="3" spans="1:16" ht="14.25" customHeight="1" x14ac:dyDescent="0.2">
      <c r="B3" s="72"/>
      <c r="C3" s="171"/>
      <c r="D3" s="171"/>
      <c r="E3" s="172"/>
      <c r="F3" s="172"/>
      <c r="G3" s="172"/>
      <c r="H3" s="429"/>
      <c r="I3" s="388"/>
      <c r="J3" s="415"/>
      <c r="K3" s="415"/>
      <c r="L3" s="415"/>
    </row>
    <row r="4" spans="1:16" ht="36" customHeight="1" x14ac:dyDescent="0.2">
      <c r="A4" s="7"/>
      <c r="B4" s="628" t="s">
        <v>28</v>
      </c>
      <c r="C4" s="628" t="s">
        <v>70</v>
      </c>
      <c r="D4" s="628"/>
      <c r="E4" s="629" t="s">
        <v>29</v>
      </c>
      <c r="F4" s="629" t="s">
        <v>276</v>
      </c>
      <c r="G4" s="629" t="s">
        <v>900</v>
      </c>
      <c r="H4" s="632" t="s">
        <v>182</v>
      </c>
      <c r="I4" s="629" t="s">
        <v>733</v>
      </c>
      <c r="J4" s="633" t="s">
        <v>907</v>
      </c>
      <c r="K4" s="634"/>
      <c r="L4" s="635"/>
    </row>
    <row r="5" spans="1:16" ht="51.75" customHeight="1" x14ac:dyDescent="0.2">
      <c r="A5" s="7"/>
      <c r="B5" s="628"/>
      <c r="C5" s="628"/>
      <c r="D5" s="628"/>
      <c r="E5" s="630"/>
      <c r="F5" s="630"/>
      <c r="G5" s="630"/>
      <c r="H5" s="632"/>
      <c r="I5" s="630"/>
      <c r="J5" s="628" t="s">
        <v>482</v>
      </c>
      <c r="K5" s="628" t="s">
        <v>483</v>
      </c>
      <c r="L5" s="628" t="s">
        <v>760</v>
      </c>
    </row>
    <row r="6" spans="1:16" ht="12.75" customHeight="1" x14ac:dyDescent="0.2">
      <c r="A6" s="7"/>
      <c r="B6" s="628"/>
      <c r="C6" s="628"/>
      <c r="D6" s="628"/>
      <c r="E6" s="631"/>
      <c r="F6" s="631"/>
      <c r="G6" s="631"/>
      <c r="H6" s="632"/>
      <c r="I6" s="631"/>
      <c r="J6" s="628"/>
      <c r="K6" s="628"/>
      <c r="L6" s="628"/>
    </row>
    <row r="7" spans="1:16" s="98" customFormat="1" ht="69.75" customHeight="1" x14ac:dyDescent="0.2">
      <c r="B7" s="515" t="s">
        <v>15</v>
      </c>
      <c r="C7" s="748" t="s">
        <v>865</v>
      </c>
      <c r="D7" s="749"/>
      <c r="E7" s="571">
        <f>SUM(E8:E18)</f>
        <v>2476.1999999999998</v>
      </c>
      <c r="F7" s="571">
        <f>SUM(F8:F18)</f>
        <v>1915</v>
      </c>
      <c r="G7" s="571">
        <f>SUM(G8:G18)</f>
        <v>1920</v>
      </c>
      <c r="H7" s="516"/>
      <c r="I7" s="517" t="s">
        <v>970</v>
      </c>
      <c r="J7" s="518" t="s">
        <v>971</v>
      </c>
      <c r="K7" s="518" t="s">
        <v>971</v>
      </c>
      <c r="L7" s="518" t="s">
        <v>971</v>
      </c>
      <c r="M7" s="170"/>
      <c r="N7" s="170"/>
      <c r="O7" s="170"/>
    </row>
    <row r="8" spans="1:16" ht="36" customHeight="1" x14ac:dyDescent="0.2">
      <c r="B8" s="21" t="s">
        <v>14</v>
      </c>
      <c r="C8" s="194" t="s">
        <v>338</v>
      </c>
      <c r="D8" s="194" t="s">
        <v>307</v>
      </c>
      <c r="E8" s="149">
        <v>136.19999999999999</v>
      </c>
      <c r="F8" s="149">
        <v>138</v>
      </c>
      <c r="G8" s="149">
        <v>138</v>
      </c>
      <c r="H8" s="153" t="s">
        <v>198</v>
      </c>
      <c r="I8" s="389" t="s">
        <v>709</v>
      </c>
      <c r="J8" s="416">
        <v>100</v>
      </c>
      <c r="K8" s="416">
        <v>100</v>
      </c>
      <c r="L8" s="416">
        <v>100</v>
      </c>
      <c r="M8" s="99"/>
      <c r="N8" s="99"/>
      <c r="O8" s="99"/>
      <c r="P8" s="99"/>
    </row>
    <row r="9" spans="1:16" ht="33.75" customHeight="1" x14ac:dyDescent="0.2">
      <c r="B9" s="657" t="s">
        <v>17</v>
      </c>
      <c r="C9" s="660" t="s">
        <v>937</v>
      </c>
      <c r="D9" s="194" t="s">
        <v>0</v>
      </c>
      <c r="E9" s="150">
        <v>153.30000000000001</v>
      </c>
      <c r="F9" s="150">
        <v>163</v>
      </c>
      <c r="G9" s="150">
        <v>166</v>
      </c>
      <c r="H9" s="753" t="s">
        <v>220</v>
      </c>
      <c r="I9" s="747" t="s">
        <v>710</v>
      </c>
      <c r="J9" s="744">
        <v>100</v>
      </c>
      <c r="K9" s="744">
        <v>100</v>
      </c>
      <c r="L9" s="744">
        <v>100</v>
      </c>
      <c r="M9" s="99"/>
      <c r="N9" s="99"/>
      <c r="O9" s="99"/>
    </row>
    <row r="10" spans="1:16" ht="27.75" customHeight="1" x14ac:dyDescent="0.2">
      <c r="B10" s="658"/>
      <c r="C10" s="661"/>
      <c r="D10" s="194" t="s">
        <v>4</v>
      </c>
      <c r="E10" s="150">
        <v>1.8</v>
      </c>
      <c r="F10" s="150">
        <v>1.5</v>
      </c>
      <c r="G10" s="150">
        <v>1.5</v>
      </c>
      <c r="H10" s="754"/>
      <c r="I10" s="747"/>
      <c r="J10" s="744"/>
      <c r="K10" s="744"/>
      <c r="L10" s="744"/>
    </row>
    <row r="11" spans="1:16" ht="44.25" customHeight="1" x14ac:dyDescent="0.2">
      <c r="B11" s="659"/>
      <c r="C11" s="662"/>
      <c r="D11" s="194" t="s">
        <v>3</v>
      </c>
      <c r="E11" s="149">
        <v>525.6</v>
      </c>
      <c r="F11" s="149">
        <v>529</v>
      </c>
      <c r="G11" s="149">
        <v>531</v>
      </c>
      <c r="H11" s="332" t="s">
        <v>221</v>
      </c>
      <c r="I11" s="391" t="s">
        <v>936</v>
      </c>
      <c r="J11" s="416" t="s">
        <v>935</v>
      </c>
      <c r="K11" s="416" t="s">
        <v>935</v>
      </c>
      <c r="L11" s="416" t="s">
        <v>935</v>
      </c>
    </row>
    <row r="12" spans="1:16" ht="22.5" customHeight="1" x14ac:dyDescent="0.2">
      <c r="B12" s="657" t="s">
        <v>389</v>
      </c>
      <c r="C12" s="707" t="s">
        <v>933</v>
      </c>
      <c r="D12" s="194" t="s">
        <v>0</v>
      </c>
      <c r="E12" s="149">
        <v>35.299999999999997</v>
      </c>
      <c r="F12" s="149">
        <v>26.5</v>
      </c>
      <c r="G12" s="149">
        <v>26.5</v>
      </c>
      <c r="H12" s="753" t="s">
        <v>198</v>
      </c>
      <c r="I12" s="745" t="s">
        <v>711</v>
      </c>
      <c r="J12" s="744" t="s">
        <v>778</v>
      </c>
      <c r="K12" s="744" t="s">
        <v>778</v>
      </c>
      <c r="L12" s="744" t="s">
        <v>778</v>
      </c>
    </row>
    <row r="13" spans="1:16" ht="22.5" customHeight="1" x14ac:dyDescent="0.2">
      <c r="B13" s="659"/>
      <c r="C13" s="708"/>
      <c r="D13" s="194" t="s">
        <v>1</v>
      </c>
      <c r="E13" s="149">
        <v>150</v>
      </c>
      <c r="F13" s="149">
        <v>150</v>
      </c>
      <c r="G13" s="149">
        <v>150</v>
      </c>
      <c r="H13" s="754"/>
      <c r="I13" s="746"/>
      <c r="J13" s="744"/>
      <c r="K13" s="744"/>
      <c r="L13" s="744"/>
    </row>
    <row r="14" spans="1:16" ht="61.5" customHeight="1" x14ac:dyDescent="0.2">
      <c r="B14" s="22" t="s">
        <v>848</v>
      </c>
      <c r="C14" s="353" t="s">
        <v>866</v>
      </c>
      <c r="D14" s="194" t="s">
        <v>0</v>
      </c>
      <c r="E14" s="149">
        <v>1342</v>
      </c>
      <c r="F14" s="149">
        <v>800</v>
      </c>
      <c r="G14" s="149">
        <v>800</v>
      </c>
      <c r="H14" s="332" t="s">
        <v>198</v>
      </c>
      <c r="I14" s="499" t="s">
        <v>985</v>
      </c>
      <c r="J14" s="500" t="s">
        <v>968</v>
      </c>
      <c r="K14" s="500" t="s">
        <v>968</v>
      </c>
      <c r="L14" s="500" t="s">
        <v>968</v>
      </c>
    </row>
    <row r="15" spans="1:16" s="50" customFormat="1" ht="27" customHeight="1" x14ac:dyDescent="0.2">
      <c r="A15" s="51"/>
      <c r="B15" s="657" t="s">
        <v>849</v>
      </c>
      <c r="C15" s="654" t="s">
        <v>934</v>
      </c>
      <c r="D15" s="202" t="s">
        <v>1</v>
      </c>
      <c r="E15" s="173">
        <v>100</v>
      </c>
      <c r="F15" s="173">
        <v>80</v>
      </c>
      <c r="G15" s="173">
        <v>80</v>
      </c>
      <c r="H15" s="753" t="s">
        <v>199</v>
      </c>
      <c r="I15" s="809" t="s">
        <v>715</v>
      </c>
      <c r="J15" s="750"/>
      <c r="K15" s="750"/>
      <c r="L15" s="758" t="s">
        <v>502</v>
      </c>
    </row>
    <row r="16" spans="1:16" s="50" customFormat="1" ht="18" customHeight="1" x14ac:dyDescent="0.2">
      <c r="A16" s="51"/>
      <c r="B16" s="658"/>
      <c r="C16" s="655"/>
      <c r="D16" s="202" t="s">
        <v>0</v>
      </c>
      <c r="E16" s="173">
        <v>2</v>
      </c>
      <c r="F16" s="173">
        <v>0</v>
      </c>
      <c r="G16" s="173">
        <v>0</v>
      </c>
      <c r="H16" s="761"/>
      <c r="I16" s="810"/>
      <c r="J16" s="750"/>
      <c r="K16" s="750"/>
      <c r="L16" s="758"/>
    </row>
    <row r="17" spans="1:12" s="50" customFormat="1" ht="23.25" customHeight="1" x14ac:dyDescent="0.2">
      <c r="A17" s="51"/>
      <c r="B17" s="659"/>
      <c r="C17" s="656"/>
      <c r="D17" s="202" t="s">
        <v>3</v>
      </c>
      <c r="E17" s="173">
        <v>15</v>
      </c>
      <c r="F17" s="173">
        <v>12</v>
      </c>
      <c r="G17" s="173">
        <v>12</v>
      </c>
      <c r="H17" s="754"/>
      <c r="I17" s="811"/>
      <c r="J17" s="750"/>
      <c r="K17" s="750"/>
      <c r="L17" s="758"/>
    </row>
    <row r="18" spans="1:12" s="7" customFormat="1" ht="50.25" customHeight="1" x14ac:dyDescent="0.2">
      <c r="B18" s="21" t="s">
        <v>850</v>
      </c>
      <c r="C18" s="196" t="s">
        <v>986</v>
      </c>
      <c r="D18" s="196" t="s">
        <v>0</v>
      </c>
      <c r="E18" s="149">
        <v>15</v>
      </c>
      <c r="F18" s="149">
        <v>15</v>
      </c>
      <c r="G18" s="149">
        <v>15</v>
      </c>
      <c r="H18" s="430" t="s">
        <v>238</v>
      </c>
      <c r="I18" s="393" t="s">
        <v>712</v>
      </c>
      <c r="J18" s="416">
        <v>3</v>
      </c>
      <c r="K18" s="416">
        <v>3</v>
      </c>
      <c r="L18" s="416">
        <v>3</v>
      </c>
    </row>
    <row r="19" spans="1:12" s="94" customFormat="1" ht="39" customHeight="1" x14ac:dyDescent="0.2">
      <c r="B19" s="448" t="s">
        <v>18</v>
      </c>
      <c r="C19" s="751" t="s">
        <v>22</v>
      </c>
      <c r="D19" s="752"/>
      <c r="E19" s="446">
        <f t="shared" ref="E19:G19" si="0">SUM(E20:E27)</f>
        <v>2059</v>
      </c>
      <c r="F19" s="446">
        <f t="shared" si="0"/>
        <v>3117</v>
      </c>
      <c r="G19" s="446">
        <f t="shared" si="0"/>
        <v>1552.4</v>
      </c>
      <c r="H19" s="505"/>
      <c r="I19" s="514" t="s">
        <v>729</v>
      </c>
      <c r="J19" s="507" t="s">
        <v>505</v>
      </c>
      <c r="K19" s="507" t="s">
        <v>505</v>
      </c>
      <c r="L19" s="507" t="s">
        <v>505</v>
      </c>
    </row>
    <row r="20" spans="1:12" s="7" customFormat="1" ht="20.25" customHeight="1" x14ac:dyDescent="0.2">
      <c r="B20" s="657" t="s">
        <v>845</v>
      </c>
      <c r="C20" s="660" t="s">
        <v>940</v>
      </c>
      <c r="D20" s="194" t="s">
        <v>1</v>
      </c>
      <c r="E20" s="153">
        <v>654</v>
      </c>
      <c r="F20" s="153">
        <v>0</v>
      </c>
      <c r="G20" s="153">
        <v>0</v>
      </c>
      <c r="H20" s="753" t="s">
        <v>199</v>
      </c>
      <c r="I20" s="812" t="s">
        <v>713</v>
      </c>
      <c r="J20" s="750"/>
      <c r="K20" s="750"/>
      <c r="L20" s="758" t="s">
        <v>502</v>
      </c>
    </row>
    <row r="21" spans="1:12" s="7" customFormat="1" ht="20.25" customHeight="1" x14ac:dyDescent="0.2">
      <c r="B21" s="658"/>
      <c r="C21" s="661"/>
      <c r="D21" s="194" t="s">
        <v>0</v>
      </c>
      <c r="E21" s="153">
        <v>500</v>
      </c>
      <c r="F21" s="153">
        <v>1440</v>
      </c>
      <c r="G21" s="153">
        <v>0</v>
      </c>
      <c r="H21" s="761"/>
      <c r="I21" s="813"/>
      <c r="J21" s="750"/>
      <c r="K21" s="750"/>
      <c r="L21" s="758"/>
    </row>
    <row r="22" spans="1:12" s="7" customFormat="1" ht="20.25" customHeight="1" x14ac:dyDescent="0.2">
      <c r="B22" s="658"/>
      <c r="C22" s="661"/>
      <c r="D22" s="194" t="s">
        <v>3</v>
      </c>
      <c r="E22" s="153">
        <v>116</v>
      </c>
      <c r="F22" s="153">
        <v>0</v>
      </c>
      <c r="G22" s="153">
        <v>0</v>
      </c>
      <c r="H22" s="761"/>
      <c r="I22" s="813"/>
      <c r="J22" s="750"/>
      <c r="K22" s="750"/>
      <c r="L22" s="758"/>
    </row>
    <row r="23" spans="1:12" s="7" customFormat="1" ht="20.25" customHeight="1" x14ac:dyDescent="0.2">
      <c r="B23" s="659"/>
      <c r="C23" s="662"/>
      <c r="D23" s="194" t="s">
        <v>279</v>
      </c>
      <c r="E23" s="153">
        <v>112</v>
      </c>
      <c r="F23" s="153">
        <v>0</v>
      </c>
      <c r="G23" s="153">
        <v>0</v>
      </c>
      <c r="H23" s="754"/>
      <c r="I23" s="814"/>
      <c r="J23" s="750"/>
      <c r="K23" s="750"/>
      <c r="L23" s="758"/>
    </row>
    <row r="24" spans="1:12" s="7" customFormat="1" ht="27.75" customHeight="1" x14ac:dyDescent="0.2">
      <c r="B24" s="657" t="s">
        <v>846</v>
      </c>
      <c r="C24" s="650" t="s">
        <v>938</v>
      </c>
      <c r="D24" s="197" t="s">
        <v>0</v>
      </c>
      <c r="E24" s="173">
        <v>75</v>
      </c>
      <c r="F24" s="173">
        <v>225</v>
      </c>
      <c r="G24" s="173">
        <v>225</v>
      </c>
      <c r="H24" s="153" t="s">
        <v>199</v>
      </c>
      <c r="I24" s="812" t="s">
        <v>713</v>
      </c>
      <c r="J24" s="750"/>
      <c r="K24" s="750"/>
      <c r="L24" s="758" t="s">
        <v>502</v>
      </c>
    </row>
    <row r="25" spans="1:12" s="7" customFormat="1" ht="36.75" customHeight="1" x14ac:dyDescent="0.2">
      <c r="B25" s="659"/>
      <c r="C25" s="651"/>
      <c r="D25" s="197" t="s">
        <v>1</v>
      </c>
      <c r="E25" s="173">
        <v>425</v>
      </c>
      <c r="F25" s="173">
        <v>1275</v>
      </c>
      <c r="G25" s="173">
        <v>1275</v>
      </c>
      <c r="H25" s="369"/>
      <c r="I25" s="814"/>
      <c r="J25" s="750"/>
      <c r="K25" s="750"/>
      <c r="L25" s="758"/>
    </row>
    <row r="26" spans="1:12" s="50" customFormat="1" ht="33" customHeight="1" x14ac:dyDescent="0.2">
      <c r="A26" s="51"/>
      <c r="B26" s="657" t="s">
        <v>847</v>
      </c>
      <c r="C26" s="654" t="s">
        <v>939</v>
      </c>
      <c r="D26" s="202" t="s">
        <v>1</v>
      </c>
      <c r="E26" s="173">
        <v>150</v>
      </c>
      <c r="F26" s="173">
        <v>150</v>
      </c>
      <c r="G26" s="173">
        <v>45.4</v>
      </c>
      <c r="H26" s="753" t="s">
        <v>199</v>
      </c>
      <c r="I26" s="809" t="s">
        <v>714</v>
      </c>
      <c r="J26" s="750"/>
      <c r="K26" s="750"/>
      <c r="L26" s="758" t="s">
        <v>502</v>
      </c>
    </row>
    <row r="27" spans="1:12" s="50" customFormat="1" ht="30.75" customHeight="1" x14ac:dyDescent="0.2">
      <c r="A27" s="51"/>
      <c r="B27" s="659"/>
      <c r="C27" s="656"/>
      <c r="D27" s="202" t="s">
        <v>3</v>
      </c>
      <c r="E27" s="173">
        <v>27</v>
      </c>
      <c r="F27" s="173">
        <v>27</v>
      </c>
      <c r="G27" s="173">
        <v>7</v>
      </c>
      <c r="H27" s="754"/>
      <c r="I27" s="811"/>
      <c r="J27" s="750"/>
      <c r="K27" s="750"/>
      <c r="L27" s="758"/>
    </row>
    <row r="28" spans="1:12" s="88" customFormat="1" ht="61.5" customHeight="1" x14ac:dyDescent="0.2">
      <c r="B28" s="449" t="s">
        <v>882</v>
      </c>
      <c r="C28" s="508" t="s">
        <v>30</v>
      </c>
      <c r="D28" s="509"/>
      <c r="E28" s="446">
        <f t="shared" ref="E28:G28" si="1">SUM(E29:E47)</f>
        <v>31799.899999999998</v>
      </c>
      <c r="F28" s="446">
        <f t="shared" si="1"/>
        <v>32416.899999999998</v>
      </c>
      <c r="G28" s="446">
        <f t="shared" si="1"/>
        <v>33022.9</v>
      </c>
      <c r="H28" s="505"/>
      <c r="I28" s="506" t="s">
        <v>728</v>
      </c>
      <c r="J28" s="507" t="s">
        <v>497</v>
      </c>
      <c r="K28" s="507" t="s">
        <v>497</v>
      </c>
      <c r="L28" s="507" t="s">
        <v>497</v>
      </c>
    </row>
    <row r="29" spans="1:12" s="16" customFormat="1" ht="28.5" customHeight="1" x14ac:dyDescent="0.2">
      <c r="B29" s="657" t="s">
        <v>19</v>
      </c>
      <c r="C29" s="660" t="s">
        <v>449</v>
      </c>
      <c r="D29" s="220" t="s">
        <v>3</v>
      </c>
      <c r="E29" s="175">
        <v>487.3</v>
      </c>
      <c r="F29" s="175">
        <v>490</v>
      </c>
      <c r="G29" s="175">
        <v>490</v>
      </c>
      <c r="H29" s="762" t="s">
        <v>241</v>
      </c>
      <c r="I29" s="764" t="s">
        <v>597</v>
      </c>
      <c r="J29" s="759" t="s">
        <v>807</v>
      </c>
      <c r="K29" s="759" t="s">
        <v>807</v>
      </c>
      <c r="L29" s="759" t="s">
        <v>807</v>
      </c>
    </row>
    <row r="30" spans="1:12" s="16" customFormat="1" ht="27" customHeight="1" x14ac:dyDescent="0.2">
      <c r="B30" s="659"/>
      <c r="C30" s="662"/>
      <c r="D30" s="220" t="s">
        <v>0</v>
      </c>
      <c r="E30" s="175">
        <v>4257.7</v>
      </c>
      <c r="F30" s="175">
        <v>4300</v>
      </c>
      <c r="G30" s="175">
        <v>4300</v>
      </c>
      <c r="H30" s="763"/>
      <c r="I30" s="765"/>
      <c r="J30" s="760"/>
      <c r="K30" s="760"/>
      <c r="L30" s="760"/>
    </row>
    <row r="31" spans="1:12" s="16" customFormat="1" ht="21" customHeight="1" x14ac:dyDescent="0.2">
      <c r="B31" s="657" t="s">
        <v>20</v>
      </c>
      <c r="C31" s="650" t="s">
        <v>317</v>
      </c>
      <c r="D31" s="650" t="s">
        <v>3</v>
      </c>
      <c r="E31" s="755">
        <v>1345.8</v>
      </c>
      <c r="F31" s="755">
        <v>1376</v>
      </c>
      <c r="G31" s="755">
        <v>1378</v>
      </c>
      <c r="H31" s="332" t="s">
        <v>241</v>
      </c>
      <c r="I31" s="394" t="s">
        <v>598</v>
      </c>
      <c r="J31" s="417" t="s">
        <v>802</v>
      </c>
      <c r="K31" s="417" t="s">
        <v>803</v>
      </c>
      <c r="L31" s="417" t="s">
        <v>804</v>
      </c>
    </row>
    <row r="32" spans="1:12" s="16" customFormat="1" ht="29.25" customHeight="1" x14ac:dyDescent="0.2">
      <c r="B32" s="659"/>
      <c r="C32" s="651"/>
      <c r="D32" s="651"/>
      <c r="E32" s="756"/>
      <c r="F32" s="756"/>
      <c r="G32" s="756"/>
      <c r="H32" s="430"/>
      <c r="I32" s="394" t="s">
        <v>599</v>
      </c>
      <c r="J32" s="417" t="s">
        <v>805</v>
      </c>
      <c r="K32" s="417" t="s">
        <v>623</v>
      </c>
      <c r="L32" s="417" t="s">
        <v>806</v>
      </c>
    </row>
    <row r="33" spans="2:12" s="16" customFormat="1" ht="30.75" customHeight="1" x14ac:dyDescent="0.2">
      <c r="B33" s="22" t="s">
        <v>21</v>
      </c>
      <c r="C33" s="197" t="s">
        <v>33</v>
      </c>
      <c r="D33" s="198" t="s">
        <v>0</v>
      </c>
      <c r="E33" s="176">
        <v>110</v>
      </c>
      <c r="F33" s="176">
        <v>110</v>
      </c>
      <c r="G33" s="176">
        <v>110</v>
      </c>
      <c r="H33" s="153" t="s">
        <v>241</v>
      </c>
      <c r="I33" s="395" t="s">
        <v>600</v>
      </c>
      <c r="J33" s="417" t="s">
        <v>808</v>
      </c>
      <c r="K33" s="417" t="s">
        <v>808</v>
      </c>
      <c r="L33" s="417" t="s">
        <v>808</v>
      </c>
    </row>
    <row r="34" spans="2:12" s="16" customFormat="1" ht="30" customHeight="1" x14ac:dyDescent="0.2">
      <c r="B34" s="22" t="s">
        <v>856</v>
      </c>
      <c r="C34" s="197" t="s">
        <v>178</v>
      </c>
      <c r="D34" s="198" t="s">
        <v>0</v>
      </c>
      <c r="E34" s="176">
        <v>275.3</v>
      </c>
      <c r="F34" s="176">
        <v>300</v>
      </c>
      <c r="G34" s="176">
        <v>300</v>
      </c>
      <c r="H34" s="153" t="s">
        <v>241</v>
      </c>
      <c r="I34" s="394" t="s">
        <v>598</v>
      </c>
      <c r="J34" s="417" t="s">
        <v>802</v>
      </c>
      <c r="K34" s="417" t="s">
        <v>803</v>
      </c>
      <c r="L34" s="417" t="s">
        <v>804</v>
      </c>
    </row>
    <row r="35" spans="2:12" s="16" customFormat="1" ht="27" customHeight="1" x14ac:dyDescent="0.2">
      <c r="B35" s="22" t="s">
        <v>855</v>
      </c>
      <c r="C35" s="198" t="s">
        <v>35</v>
      </c>
      <c r="D35" s="201" t="s">
        <v>0</v>
      </c>
      <c r="E35" s="176">
        <v>835</v>
      </c>
      <c r="F35" s="176">
        <v>835</v>
      </c>
      <c r="G35" s="176">
        <v>835</v>
      </c>
      <c r="H35" s="431" t="s">
        <v>241</v>
      </c>
      <c r="I35" s="395" t="s">
        <v>601</v>
      </c>
      <c r="J35" s="418" t="s">
        <v>869</v>
      </c>
      <c r="K35" s="418" t="s">
        <v>869</v>
      </c>
      <c r="L35" s="418" t="s">
        <v>869</v>
      </c>
    </row>
    <row r="36" spans="2:12" s="16" customFormat="1" ht="36" customHeight="1" x14ac:dyDescent="0.2">
      <c r="B36" s="22" t="s">
        <v>854</v>
      </c>
      <c r="C36" s="197" t="s">
        <v>36</v>
      </c>
      <c r="D36" s="197" t="s">
        <v>3</v>
      </c>
      <c r="E36" s="176">
        <v>1450</v>
      </c>
      <c r="F36" s="176">
        <v>1550</v>
      </c>
      <c r="G36" s="176">
        <v>1550</v>
      </c>
      <c r="H36" s="153" t="s">
        <v>241</v>
      </c>
      <c r="I36" s="396" t="s">
        <v>625</v>
      </c>
      <c r="J36" s="418" t="s">
        <v>497</v>
      </c>
      <c r="K36" s="418" t="s">
        <v>497</v>
      </c>
      <c r="L36" s="418" t="s">
        <v>497</v>
      </c>
    </row>
    <row r="37" spans="2:12" s="16" customFormat="1" ht="35.25" customHeight="1" x14ac:dyDescent="0.2">
      <c r="B37" s="22" t="s">
        <v>853</v>
      </c>
      <c r="C37" s="197" t="s">
        <v>341</v>
      </c>
      <c r="D37" s="194" t="s">
        <v>3</v>
      </c>
      <c r="E37" s="176">
        <v>7.7</v>
      </c>
      <c r="F37" s="176">
        <v>8</v>
      </c>
      <c r="G37" s="176">
        <v>8</v>
      </c>
      <c r="H37" s="153" t="s">
        <v>241</v>
      </c>
      <c r="I37" s="395" t="s">
        <v>602</v>
      </c>
      <c r="J37" s="418" t="s">
        <v>534</v>
      </c>
      <c r="K37" s="418" t="s">
        <v>534</v>
      </c>
      <c r="L37" s="418" t="s">
        <v>534</v>
      </c>
    </row>
    <row r="38" spans="2:12" s="16" customFormat="1" ht="61.5" customHeight="1" x14ac:dyDescent="0.2">
      <c r="B38" s="22" t="s">
        <v>852</v>
      </c>
      <c r="C38" s="197" t="s">
        <v>34</v>
      </c>
      <c r="D38" s="197" t="s">
        <v>3</v>
      </c>
      <c r="E38" s="176">
        <v>39</v>
      </c>
      <c r="F38" s="176">
        <v>39</v>
      </c>
      <c r="G38" s="176">
        <v>39</v>
      </c>
      <c r="H38" s="153" t="s">
        <v>241</v>
      </c>
      <c r="I38" s="396" t="s">
        <v>874</v>
      </c>
      <c r="J38" s="418" t="s">
        <v>497</v>
      </c>
      <c r="K38" s="418" t="s">
        <v>497</v>
      </c>
      <c r="L38" s="418" t="s">
        <v>497</v>
      </c>
    </row>
    <row r="39" spans="2:12" s="16" customFormat="1" ht="21.75" customHeight="1" x14ac:dyDescent="0.2">
      <c r="B39" s="657" t="s">
        <v>851</v>
      </c>
      <c r="C39" s="650" t="s">
        <v>292</v>
      </c>
      <c r="D39" s="168" t="s">
        <v>3</v>
      </c>
      <c r="E39" s="176">
        <v>6405.5</v>
      </c>
      <c r="F39" s="153">
        <v>6750</v>
      </c>
      <c r="G39" s="153">
        <v>7200</v>
      </c>
      <c r="H39" s="332" t="s">
        <v>241</v>
      </c>
      <c r="I39" s="766" t="s">
        <v>626</v>
      </c>
      <c r="J39" s="789" t="s">
        <v>780</v>
      </c>
      <c r="K39" s="789" t="s">
        <v>781</v>
      </c>
      <c r="L39" s="789" t="s">
        <v>782</v>
      </c>
    </row>
    <row r="40" spans="2:12" s="16" customFormat="1" ht="20.25" customHeight="1" x14ac:dyDescent="0.2">
      <c r="B40" s="659"/>
      <c r="C40" s="651"/>
      <c r="D40" s="168" t="s">
        <v>3</v>
      </c>
      <c r="E40" s="153">
        <v>0</v>
      </c>
      <c r="F40" s="153">
        <v>0</v>
      </c>
      <c r="G40" s="153">
        <v>0</v>
      </c>
      <c r="H40" s="430"/>
      <c r="I40" s="767"/>
      <c r="J40" s="790"/>
      <c r="K40" s="790"/>
      <c r="L40" s="790"/>
    </row>
    <row r="41" spans="2:12" s="16" customFormat="1" ht="27.75" customHeight="1" x14ac:dyDescent="0.2">
      <c r="B41" s="22" t="s">
        <v>857</v>
      </c>
      <c r="C41" s="197" t="s">
        <v>293</v>
      </c>
      <c r="D41" s="168" t="s">
        <v>3</v>
      </c>
      <c r="E41" s="176">
        <v>16333.7</v>
      </c>
      <c r="F41" s="176">
        <v>16400</v>
      </c>
      <c r="G41" s="176">
        <v>16550</v>
      </c>
      <c r="H41" s="153" t="s">
        <v>241</v>
      </c>
      <c r="I41" s="390" t="s">
        <v>603</v>
      </c>
      <c r="J41" s="418" t="s">
        <v>809</v>
      </c>
      <c r="K41" s="418" t="s">
        <v>810</v>
      </c>
      <c r="L41" s="418" t="s">
        <v>811</v>
      </c>
    </row>
    <row r="42" spans="2:12" ht="31.5" customHeight="1" x14ac:dyDescent="0.2">
      <c r="B42" s="22" t="s">
        <v>858</v>
      </c>
      <c r="C42" s="174" t="s">
        <v>16</v>
      </c>
      <c r="D42" s="194" t="s">
        <v>3</v>
      </c>
      <c r="E42" s="150">
        <v>1</v>
      </c>
      <c r="F42" s="150">
        <v>1</v>
      </c>
      <c r="G42" s="150">
        <v>1</v>
      </c>
      <c r="H42" s="178" t="s">
        <v>240</v>
      </c>
      <c r="I42" s="397" t="s">
        <v>604</v>
      </c>
      <c r="J42" s="417" t="s">
        <v>813</v>
      </c>
      <c r="K42" s="417" t="s">
        <v>812</v>
      </c>
      <c r="L42" s="417" t="s">
        <v>812</v>
      </c>
    </row>
    <row r="43" spans="2:12" s="4" customFormat="1" ht="62.25" customHeight="1" x14ac:dyDescent="0.2">
      <c r="B43" s="22" t="s">
        <v>859</v>
      </c>
      <c r="C43" s="194" t="s">
        <v>294</v>
      </c>
      <c r="D43" s="194" t="s">
        <v>3</v>
      </c>
      <c r="E43" s="153">
        <v>0</v>
      </c>
      <c r="F43" s="153">
        <v>0</v>
      </c>
      <c r="G43" s="153">
        <v>0</v>
      </c>
      <c r="H43" s="178" t="s">
        <v>240</v>
      </c>
      <c r="I43" s="396" t="s">
        <v>627</v>
      </c>
      <c r="J43" s="419"/>
      <c r="K43" s="419"/>
      <c r="L43" s="419"/>
    </row>
    <row r="44" spans="2:12" s="64" customFormat="1" ht="47.25" customHeight="1" x14ac:dyDescent="0.2">
      <c r="B44" s="22" t="s">
        <v>860</v>
      </c>
      <c r="C44" s="199" t="s">
        <v>320</v>
      </c>
      <c r="D44" s="201" t="s">
        <v>1</v>
      </c>
      <c r="E44" s="179">
        <v>32</v>
      </c>
      <c r="F44" s="179">
        <v>35</v>
      </c>
      <c r="G44" s="179">
        <v>37</v>
      </c>
      <c r="H44" s="178" t="s">
        <v>240</v>
      </c>
      <c r="I44" s="390" t="s">
        <v>628</v>
      </c>
      <c r="J44" s="418">
        <v>100</v>
      </c>
      <c r="K44" s="418">
        <v>100</v>
      </c>
      <c r="L44" s="418">
        <v>100</v>
      </c>
    </row>
    <row r="45" spans="2:12" s="64" customFormat="1" ht="35.25" customHeight="1" x14ac:dyDescent="0.2">
      <c r="B45" s="23" t="s">
        <v>955</v>
      </c>
      <c r="C45" s="199" t="s">
        <v>954</v>
      </c>
      <c r="D45" s="201" t="s">
        <v>1</v>
      </c>
      <c r="E45" s="179">
        <v>32</v>
      </c>
      <c r="F45" s="179">
        <v>35</v>
      </c>
      <c r="G45" s="179">
        <v>37</v>
      </c>
      <c r="H45" s="178" t="s">
        <v>240</v>
      </c>
      <c r="I45" s="390" t="s">
        <v>779</v>
      </c>
      <c r="J45" s="417" t="s">
        <v>632</v>
      </c>
      <c r="K45" s="417" t="s">
        <v>632</v>
      </c>
      <c r="L45" s="417" t="s">
        <v>632</v>
      </c>
    </row>
    <row r="46" spans="2:12" s="17" customFormat="1" ht="22.5" customHeight="1" x14ac:dyDescent="0.2">
      <c r="B46" s="657" t="s">
        <v>861</v>
      </c>
      <c r="C46" s="768" t="s">
        <v>59</v>
      </c>
      <c r="D46" s="167" t="s">
        <v>3</v>
      </c>
      <c r="E46" s="177">
        <v>121.8</v>
      </c>
      <c r="F46" s="177">
        <v>121.8</v>
      </c>
      <c r="G46" s="177">
        <v>121.8</v>
      </c>
      <c r="H46" s="807" t="s">
        <v>238</v>
      </c>
      <c r="I46" s="727" t="s">
        <v>605</v>
      </c>
      <c r="J46" s="791" t="s">
        <v>488</v>
      </c>
      <c r="K46" s="791" t="s">
        <v>488</v>
      </c>
      <c r="L46" s="791" t="s">
        <v>488</v>
      </c>
    </row>
    <row r="47" spans="2:12" s="17" customFormat="1" ht="45.75" customHeight="1" x14ac:dyDescent="0.2">
      <c r="B47" s="659"/>
      <c r="C47" s="769"/>
      <c r="D47" s="167" t="s">
        <v>0</v>
      </c>
      <c r="E47" s="177">
        <v>66.099999999999994</v>
      </c>
      <c r="F47" s="177">
        <v>66.099999999999994</v>
      </c>
      <c r="G47" s="177">
        <v>66.099999999999994</v>
      </c>
      <c r="H47" s="808"/>
      <c r="I47" s="728"/>
      <c r="J47" s="792"/>
      <c r="K47" s="792"/>
      <c r="L47" s="792"/>
    </row>
    <row r="48" spans="2:12" s="87" customFormat="1" ht="69" customHeight="1" x14ac:dyDescent="0.2">
      <c r="B48" s="449" t="s">
        <v>862</v>
      </c>
      <c r="C48" s="447" t="s">
        <v>13</v>
      </c>
      <c r="D48" s="447"/>
      <c r="E48" s="512">
        <f t="shared" ref="E48:G48" si="2">SUM(E49:E55)</f>
        <v>858.4</v>
      </c>
      <c r="F48" s="512">
        <f t="shared" si="2"/>
        <v>908.5</v>
      </c>
      <c r="G48" s="512">
        <f t="shared" si="2"/>
        <v>958.5</v>
      </c>
      <c r="H48" s="512"/>
      <c r="I48" s="513" t="s">
        <v>652</v>
      </c>
      <c r="J48" s="511" t="s">
        <v>650</v>
      </c>
      <c r="K48" s="511" t="s">
        <v>651</v>
      </c>
      <c r="L48" s="511" t="s">
        <v>651</v>
      </c>
    </row>
    <row r="49" spans="2:12" s="4" customFormat="1" ht="66.75" customHeight="1" x14ac:dyDescent="0.2">
      <c r="B49" s="23" t="s">
        <v>23</v>
      </c>
      <c r="C49" s="168" t="s">
        <v>783</v>
      </c>
      <c r="D49" s="198" t="s">
        <v>0</v>
      </c>
      <c r="E49" s="153">
        <v>150</v>
      </c>
      <c r="F49" s="153">
        <v>200</v>
      </c>
      <c r="G49" s="153">
        <v>250</v>
      </c>
      <c r="H49" s="178" t="s">
        <v>240</v>
      </c>
      <c r="I49" s="396" t="s">
        <v>875</v>
      </c>
      <c r="J49" s="418" t="s">
        <v>497</v>
      </c>
      <c r="K49" s="418" t="s">
        <v>497</v>
      </c>
      <c r="L49" s="418" t="s">
        <v>497</v>
      </c>
    </row>
    <row r="50" spans="2:12" s="16" customFormat="1" ht="35.25" customHeight="1" x14ac:dyDescent="0.2">
      <c r="B50" s="22" t="s">
        <v>24</v>
      </c>
      <c r="C50" s="200" t="s">
        <v>40</v>
      </c>
      <c r="D50" s="385" t="s">
        <v>0</v>
      </c>
      <c r="E50" s="178">
        <v>70</v>
      </c>
      <c r="F50" s="178">
        <v>70</v>
      </c>
      <c r="G50" s="178">
        <v>70</v>
      </c>
      <c r="H50" s="178" t="s">
        <v>240</v>
      </c>
      <c r="I50" s="396" t="s">
        <v>987</v>
      </c>
      <c r="J50" s="418" t="s">
        <v>497</v>
      </c>
      <c r="K50" s="418" t="s">
        <v>497</v>
      </c>
      <c r="L50" s="418" t="s">
        <v>497</v>
      </c>
    </row>
    <row r="51" spans="2:12" s="16" customFormat="1" ht="35.25" customHeight="1" x14ac:dyDescent="0.2">
      <c r="B51" s="22" t="s">
        <v>25</v>
      </c>
      <c r="C51" s="200" t="s">
        <v>41</v>
      </c>
      <c r="D51" s="385" t="s">
        <v>0</v>
      </c>
      <c r="E51" s="178">
        <v>140</v>
      </c>
      <c r="F51" s="178">
        <v>140</v>
      </c>
      <c r="G51" s="178">
        <v>140</v>
      </c>
      <c r="H51" s="178" t="s">
        <v>240</v>
      </c>
      <c r="I51" s="396" t="s">
        <v>987</v>
      </c>
      <c r="J51" s="418" t="s">
        <v>497</v>
      </c>
      <c r="K51" s="418" t="s">
        <v>497</v>
      </c>
      <c r="L51" s="418" t="s">
        <v>497</v>
      </c>
    </row>
    <row r="52" spans="2:12" s="16" customFormat="1" ht="47.25" customHeight="1" x14ac:dyDescent="0.2">
      <c r="B52" s="22" t="s">
        <v>26</v>
      </c>
      <c r="C52" s="201" t="s">
        <v>42</v>
      </c>
      <c r="D52" s="201" t="s">
        <v>0</v>
      </c>
      <c r="E52" s="178">
        <v>40</v>
      </c>
      <c r="F52" s="178">
        <v>40</v>
      </c>
      <c r="G52" s="178">
        <v>40</v>
      </c>
      <c r="H52" s="178" t="s">
        <v>240</v>
      </c>
      <c r="I52" s="396" t="s">
        <v>606</v>
      </c>
      <c r="J52" s="417" t="s">
        <v>630</v>
      </c>
      <c r="K52" s="417" t="s">
        <v>630</v>
      </c>
      <c r="L52" s="417" t="s">
        <v>630</v>
      </c>
    </row>
    <row r="53" spans="2:12" s="16" customFormat="1" ht="35.25" customHeight="1" x14ac:dyDescent="0.2">
      <c r="B53" s="22" t="s">
        <v>27</v>
      </c>
      <c r="C53" s="201" t="s">
        <v>331</v>
      </c>
      <c r="D53" s="201" t="s">
        <v>0</v>
      </c>
      <c r="E53" s="179">
        <v>400</v>
      </c>
      <c r="F53" s="179">
        <v>400</v>
      </c>
      <c r="G53" s="179">
        <v>400</v>
      </c>
      <c r="H53" s="178" t="s">
        <v>332</v>
      </c>
      <c r="I53" s="396" t="s">
        <v>631</v>
      </c>
      <c r="J53" s="417" t="s">
        <v>814</v>
      </c>
      <c r="K53" s="417" t="s">
        <v>814</v>
      </c>
      <c r="L53" s="417" t="s">
        <v>814</v>
      </c>
    </row>
    <row r="54" spans="2:12" s="16" customFormat="1" ht="35.25" customHeight="1" x14ac:dyDescent="0.2">
      <c r="B54" s="22" t="s">
        <v>299</v>
      </c>
      <c r="C54" s="202" t="s">
        <v>297</v>
      </c>
      <c r="D54" s="201" t="s">
        <v>1</v>
      </c>
      <c r="E54" s="179">
        <v>17.5</v>
      </c>
      <c r="F54" s="179">
        <v>17.5</v>
      </c>
      <c r="G54" s="179">
        <v>17.5</v>
      </c>
      <c r="H54" s="178" t="s">
        <v>333</v>
      </c>
      <c r="I54" s="390" t="s">
        <v>609</v>
      </c>
      <c r="J54" s="417" t="s">
        <v>842</v>
      </c>
      <c r="K54" s="417" t="s">
        <v>842</v>
      </c>
      <c r="L54" s="417" t="s">
        <v>842</v>
      </c>
    </row>
    <row r="55" spans="2:12" s="16" customFormat="1" ht="47.25" customHeight="1" x14ac:dyDescent="0.2">
      <c r="B55" s="22" t="s">
        <v>863</v>
      </c>
      <c r="C55" s="202" t="s">
        <v>43</v>
      </c>
      <c r="D55" s="201" t="s">
        <v>0</v>
      </c>
      <c r="E55" s="178">
        <v>40.9</v>
      </c>
      <c r="F55" s="178">
        <v>41</v>
      </c>
      <c r="G55" s="178">
        <v>41</v>
      </c>
      <c r="H55" s="178" t="s">
        <v>240</v>
      </c>
      <c r="I55" s="399" t="s">
        <v>608</v>
      </c>
      <c r="J55" s="417" t="s">
        <v>497</v>
      </c>
      <c r="K55" s="417" t="s">
        <v>497</v>
      </c>
      <c r="L55" s="417" t="s">
        <v>497</v>
      </c>
    </row>
    <row r="56" spans="2:12" s="87" customFormat="1" ht="43.5" customHeight="1" x14ac:dyDescent="0.2">
      <c r="B56" s="449" t="s">
        <v>864</v>
      </c>
      <c r="C56" s="751" t="s">
        <v>295</v>
      </c>
      <c r="D56" s="752"/>
      <c r="E56" s="512">
        <f t="shared" ref="E56:G56" si="3">SUM(E57:E73)</f>
        <v>11222.9</v>
      </c>
      <c r="F56" s="512">
        <f t="shared" si="3"/>
        <v>11929.3</v>
      </c>
      <c r="G56" s="512">
        <f t="shared" si="3"/>
        <v>12582.3</v>
      </c>
      <c r="H56" s="512"/>
      <c r="I56" s="513" t="s">
        <v>654</v>
      </c>
      <c r="J56" s="511" t="s">
        <v>653</v>
      </c>
      <c r="K56" s="511" t="s">
        <v>653</v>
      </c>
      <c r="L56" s="511" t="s">
        <v>653</v>
      </c>
    </row>
    <row r="57" spans="2:12" s="66" customFormat="1" ht="21.75" customHeight="1" x14ac:dyDescent="0.2">
      <c r="B57" s="657" t="s">
        <v>390</v>
      </c>
      <c r="C57" s="654" t="s">
        <v>300</v>
      </c>
      <c r="D57" s="203" t="s">
        <v>0</v>
      </c>
      <c r="E57" s="153">
        <f>4902.3-40.9-30.2</f>
        <v>4831.2000000000007</v>
      </c>
      <c r="F57" s="153">
        <v>5100</v>
      </c>
      <c r="G57" s="153">
        <v>5500</v>
      </c>
      <c r="H57" s="753" t="s">
        <v>238</v>
      </c>
      <c r="I57" s="745" t="s">
        <v>633</v>
      </c>
      <c r="J57" s="742" t="s">
        <v>497</v>
      </c>
      <c r="K57" s="742" t="s">
        <v>497</v>
      </c>
      <c r="L57" s="742" t="s">
        <v>497</v>
      </c>
    </row>
    <row r="58" spans="2:12" s="66" customFormat="1" ht="21.75" customHeight="1" x14ac:dyDescent="0.2">
      <c r="B58" s="658"/>
      <c r="C58" s="655"/>
      <c r="D58" s="203" t="s">
        <v>3</v>
      </c>
      <c r="E58" s="153">
        <v>254.8</v>
      </c>
      <c r="F58" s="153">
        <v>275</v>
      </c>
      <c r="G58" s="153">
        <v>275</v>
      </c>
      <c r="H58" s="761"/>
      <c r="I58" s="795"/>
      <c r="J58" s="742"/>
      <c r="K58" s="742"/>
      <c r="L58" s="742"/>
    </row>
    <row r="59" spans="2:12" s="66" customFormat="1" ht="24.75" customHeight="1" x14ac:dyDescent="0.2">
      <c r="B59" s="659"/>
      <c r="C59" s="656"/>
      <c r="D59" s="203" t="s">
        <v>4</v>
      </c>
      <c r="E59" s="153">
        <v>2045.1</v>
      </c>
      <c r="F59" s="153">
        <v>2050</v>
      </c>
      <c r="G59" s="153">
        <v>2050</v>
      </c>
      <c r="H59" s="754"/>
      <c r="I59" s="746"/>
      <c r="J59" s="742"/>
      <c r="K59" s="742"/>
      <c r="L59" s="742"/>
    </row>
    <row r="60" spans="2:12" s="66" customFormat="1" ht="62.25" customHeight="1" x14ac:dyDescent="0.2">
      <c r="B60" s="22" t="s">
        <v>756</v>
      </c>
      <c r="C60" s="203" t="s">
        <v>943</v>
      </c>
      <c r="D60" s="168" t="s">
        <v>0</v>
      </c>
      <c r="E60" s="153">
        <v>1420</v>
      </c>
      <c r="F60" s="153">
        <v>1700</v>
      </c>
      <c r="G60" s="153">
        <v>2050</v>
      </c>
      <c r="H60" s="153" t="s">
        <v>238</v>
      </c>
      <c r="I60" s="399" t="s">
        <v>634</v>
      </c>
      <c r="J60" s="418" t="s">
        <v>815</v>
      </c>
      <c r="K60" s="418" t="s">
        <v>816</v>
      </c>
      <c r="L60" s="418" t="s">
        <v>817</v>
      </c>
    </row>
    <row r="61" spans="2:12" s="17" customFormat="1" ht="29.25" customHeight="1" x14ac:dyDescent="0.2">
      <c r="B61" s="657" t="s">
        <v>941</v>
      </c>
      <c r="C61" s="654" t="s">
        <v>876</v>
      </c>
      <c r="D61" s="202" t="s">
        <v>1</v>
      </c>
      <c r="E61" s="176">
        <v>215</v>
      </c>
      <c r="F61" s="176">
        <v>0</v>
      </c>
      <c r="G61" s="176">
        <v>0</v>
      </c>
      <c r="H61" s="762" t="s">
        <v>238</v>
      </c>
      <c r="I61" s="805" t="s">
        <v>610</v>
      </c>
      <c r="J61" s="816" t="s">
        <v>819</v>
      </c>
      <c r="K61" s="816"/>
      <c r="L61" s="816"/>
    </row>
    <row r="62" spans="2:12" s="17" customFormat="1" ht="29.25" customHeight="1" x14ac:dyDescent="0.2">
      <c r="B62" s="659"/>
      <c r="C62" s="656"/>
      <c r="D62" s="202" t="s">
        <v>818</v>
      </c>
      <c r="E62" s="176">
        <v>55</v>
      </c>
      <c r="F62" s="176">
        <v>0</v>
      </c>
      <c r="G62" s="176">
        <v>0</v>
      </c>
      <c r="H62" s="763"/>
      <c r="I62" s="806"/>
      <c r="J62" s="817"/>
      <c r="K62" s="817"/>
      <c r="L62" s="817"/>
    </row>
    <row r="63" spans="2:12" s="66" customFormat="1" ht="21" customHeight="1" x14ac:dyDescent="0.2">
      <c r="B63" s="642" t="s">
        <v>391</v>
      </c>
      <c r="C63" s="646" t="s">
        <v>784</v>
      </c>
      <c r="D63" s="194" t="s">
        <v>3</v>
      </c>
      <c r="E63" s="176">
        <v>78.7</v>
      </c>
      <c r="F63" s="176">
        <v>82.6</v>
      </c>
      <c r="G63" s="176">
        <v>82.6</v>
      </c>
      <c r="H63" s="753" t="s">
        <v>238</v>
      </c>
      <c r="I63" s="757" t="s">
        <v>785</v>
      </c>
      <c r="J63" s="742" t="s">
        <v>820</v>
      </c>
      <c r="K63" s="742" t="s">
        <v>820</v>
      </c>
      <c r="L63" s="742" t="s">
        <v>820</v>
      </c>
    </row>
    <row r="64" spans="2:12" s="66" customFormat="1" ht="30.75" customHeight="1" x14ac:dyDescent="0.2">
      <c r="B64" s="642"/>
      <c r="C64" s="646"/>
      <c r="D64" s="194" t="s">
        <v>0</v>
      </c>
      <c r="E64" s="176">
        <v>123.3</v>
      </c>
      <c r="F64" s="176">
        <v>123.3</v>
      </c>
      <c r="G64" s="176">
        <v>123.3</v>
      </c>
      <c r="H64" s="754"/>
      <c r="I64" s="757"/>
      <c r="J64" s="742"/>
      <c r="K64" s="742"/>
      <c r="L64" s="742"/>
    </row>
    <row r="65" spans="2:12" s="16" customFormat="1" ht="35.25" customHeight="1" x14ac:dyDescent="0.2">
      <c r="B65" s="22" t="s">
        <v>392</v>
      </c>
      <c r="C65" s="168" t="s">
        <v>51</v>
      </c>
      <c r="D65" s="194" t="s">
        <v>0</v>
      </c>
      <c r="E65" s="153">
        <v>48</v>
      </c>
      <c r="F65" s="153">
        <v>48</v>
      </c>
      <c r="G65" s="153">
        <v>48</v>
      </c>
      <c r="H65" s="173" t="s">
        <v>238</v>
      </c>
      <c r="I65" s="400" t="s">
        <v>611</v>
      </c>
      <c r="J65" s="418" t="s">
        <v>527</v>
      </c>
      <c r="K65" s="418" t="s">
        <v>527</v>
      </c>
      <c r="L65" s="418" t="s">
        <v>527</v>
      </c>
    </row>
    <row r="66" spans="2:12" s="16" customFormat="1" ht="33.75" customHeight="1" x14ac:dyDescent="0.2">
      <c r="B66" s="657" t="s">
        <v>942</v>
      </c>
      <c r="C66" s="780" t="s">
        <v>944</v>
      </c>
      <c r="D66" s="194" t="s">
        <v>0</v>
      </c>
      <c r="E66" s="180">
        <v>7.5</v>
      </c>
      <c r="F66" s="180">
        <v>52.5</v>
      </c>
      <c r="G66" s="180">
        <v>37.5</v>
      </c>
      <c r="H66" s="762" t="s">
        <v>238</v>
      </c>
      <c r="I66" s="802" t="s">
        <v>611</v>
      </c>
      <c r="J66" s="794"/>
      <c r="K66" s="793"/>
      <c r="L66" s="798" t="s">
        <v>563</v>
      </c>
    </row>
    <row r="67" spans="2:12" s="16" customFormat="1" ht="38.25" customHeight="1" x14ac:dyDescent="0.2">
      <c r="B67" s="659"/>
      <c r="C67" s="780"/>
      <c r="D67" s="194" t="s">
        <v>1</v>
      </c>
      <c r="E67" s="180">
        <v>42.5</v>
      </c>
      <c r="F67" s="180">
        <v>297.5</v>
      </c>
      <c r="G67" s="180">
        <v>212.5</v>
      </c>
      <c r="H67" s="763"/>
      <c r="I67" s="803"/>
      <c r="J67" s="794"/>
      <c r="K67" s="793"/>
      <c r="L67" s="798"/>
    </row>
    <row r="68" spans="2:12" s="16" customFormat="1" ht="40.5" customHeight="1" x14ac:dyDescent="0.2">
      <c r="B68" s="22" t="s">
        <v>393</v>
      </c>
      <c r="C68" s="168" t="s">
        <v>52</v>
      </c>
      <c r="D68" s="168" t="s">
        <v>3</v>
      </c>
      <c r="E68" s="181">
        <v>1900</v>
      </c>
      <c r="F68" s="181">
        <v>2000</v>
      </c>
      <c r="G68" s="181">
        <v>2000</v>
      </c>
      <c r="H68" s="173" t="s">
        <v>238</v>
      </c>
      <c r="I68" s="401" t="s">
        <v>612</v>
      </c>
      <c r="J68" s="418" t="s">
        <v>821</v>
      </c>
      <c r="K68" s="418" t="s">
        <v>822</v>
      </c>
      <c r="L68" s="418" t="s">
        <v>822</v>
      </c>
    </row>
    <row r="69" spans="2:12" s="16" customFormat="1" ht="24.75" customHeight="1" x14ac:dyDescent="0.2">
      <c r="B69" s="22" t="s">
        <v>394</v>
      </c>
      <c r="C69" s="168" t="s">
        <v>53</v>
      </c>
      <c r="D69" s="194" t="s">
        <v>3</v>
      </c>
      <c r="E69" s="176">
        <v>88.4</v>
      </c>
      <c r="F69" s="176">
        <v>85</v>
      </c>
      <c r="G69" s="176">
        <v>85</v>
      </c>
      <c r="H69" s="153" t="s">
        <v>239</v>
      </c>
      <c r="I69" s="396" t="s">
        <v>636</v>
      </c>
      <c r="J69" s="417" t="s">
        <v>823</v>
      </c>
      <c r="K69" s="417" t="s">
        <v>823</v>
      </c>
      <c r="L69" s="417" t="s">
        <v>823</v>
      </c>
    </row>
    <row r="70" spans="2:12" s="16" customFormat="1" ht="30.75" customHeight="1" x14ac:dyDescent="0.2">
      <c r="B70" s="22" t="s">
        <v>397</v>
      </c>
      <c r="C70" s="168" t="s">
        <v>275</v>
      </c>
      <c r="D70" s="194" t="s">
        <v>3</v>
      </c>
      <c r="E70" s="176">
        <v>24.4</v>
      </c>
      <c r="F70" s="176">
        <v>24.4</v>
      </c>
      <c r="G70" s="176">
        <v>24.4</v>
      </c>
      <c r="H70" s="153" t="s">
        <v>239</v>
      </c>
      <c r="I70" s="396" t="s">
        <v>613</v>
      </c>
      <c r="J70" s="417" t="s">
        <v>497</v>
      </c>
      <c r="K70" s="417" t="s">
        <v>497</v>
      </c>
      <c r="L70" s="417" t="s">
        <v>497</v>
      </c>
    </row>
    <row r="71" spans="2:12" s="57" customFormat="1" ht="35.25" customHeight="1" x14ac:dyDescent="0.2">
      <c r="B71" s="22" t="s">
        <v>395</v>
      </c>
      <c r="C71" s="199" t="s">
        <v>296</v>
      </c>
      <c r="D71" s="201" t="s">
        <v>1</v>
      </c>
      <c r="E71" s="179">
        <v>30</v>
      </c>
      <c r="F71" s="179">
        <v>32</v>
      </c>
      <c r="G71" s="179">
        <v>35</v>
      </c>
      <c r="H71" s="153" t="s">
        <v>239</v>
      </c>
      <c r="I71" s="390" t="s">
        <v>614</v>
      </c>
      <c r="J71" s="417" t="s">
        <v>491</v>
      </c>
      <c r="K71" s="417" t="s">
        <v>491</v>
      </c>
      <c r="L71" s="417" t="s">
        <v>491</v>
      </c>
    </row>
    <row r="72" spans="2:12" s="66" customFormat="1" ht="20.25" customHeight="1" x14ac:dyDescent="0.2">
      <c r="B72" s="657" t="s">
        <v>396</v>
      </c>
      <c r="C72" s="781" t="s">
        <v>637</v>
      </c>
      <c r="D72" s="201" t="s">
        <v>3</v>
      </c>
      <c r="E72" s="179">
        <v>56</v>
      </c>
      <c r="F72" s="179">
        <v>56</v>
      </c>
      <c r="G72" s="179">
        <v>56</v>
      </c>
      <c r="H72" s="770" t="s">
        <v>945</v>
      </c>
      <c r="I72" s="745" t="s">
        <v>638</v>
      </c>
      <c r="J72" s="759" t="s">
        <v>497</v>
      </c>
      <c r="K72" s="759" t="s">
        <v>497</v>
      </c>
      <c r="L72" s="759" t="s">
        <v>497</v>
      </c>
    </row>
    <row r="73" spans="2:12" s="66" customFormat="1" ht="19.5" customHeight="1" x14ac:dyDescent="0.2">
      <c r="B73" s="659"/>
      <c r="C73" s="782"/>
      <c r="D73" s="201" t="s">
        <v>0</v>
      </c>
      <c r="E73" s="179">
        <v>3</v>
      </c>
      <c r="F73" s="179">
        <v>3</v>
      </c>
      <c r="G73" s="179">
        <v>3</v>
      </c>
      <c r="H73" s="771"/>
      <c r="I73" s="746"/>
      <c r="J73" s="760"/>
      <c r="K73" s="760"/>
      <c r="L73" s="760"/>
    </row>
    <row r="74" spans="2:12" s="89" customFormat="1" ht="60" customHeight="1" x14ac:dyDescent="0.2">
      <c r="B74" s="449" t="s">
        <v>398</v>
      </c>
      <c r="C74" s="508" t="s">
        <v>242</v>
      </c>
      <c r="D74" s="509"/>
      <c r="E74" s="446">
        <f t="shared" ref="E74:F74" si="4">SUM(E75:E81)</f>
        <v>1650.8000000000002</v>
      </c>
      <c r="F74" s="446">
        <f t="shared" si="4"/>
        <v>1672.2</v>
      </c>
      <c r="G74" s="446">
        <f>SUM(G75:G81)</f>
        <v>1675.2</v>
      </c>
      <c r="H74" s="510"/>
      <c r="I74" s="506" t="s">
        <v>744</v>
      </c>
      <c r="J74" s="511" t="s">
        <v>653</v>
      </c>
      <c r="K74" s="511" t="s">
        <v>653</v>
      </c>
      <c r="L74" s="511" t="s">
        <v>653</v>
      </c>
    </row>
    <row r="75" spans="2:12" s="17" customFormat="1" ht="21.75" customHeight="1" x14ac:dyDescent="0.2">
      <c r="B75" s="657" t="s">
        <v>883</v>
      </c>
      <c r="C75" s="654" t="s">
        <v>55</v>
      </c>
      <c r="D75" s="202" t="s">
        <v>3</v>
      </c>
      <c r="E75" s="176">
        <v>26.4</v>
      </c>
      <c r="F75" s="176">
        <v>29</v>
      </c>
      <c r="G75" s="176">
        <v>29</v>
      </c>
      <c r="H75" s="753" t="s">
        <v>234</v>
      </c>
      <c r="I75" s="745" t="s">
        <v>615</v>
      </c>
      <c r="J75" s="786" t="s">
        <v>545</v>
      </c>
      <c r="K75" s="786" t="s">
        <v>545</v>
      </c>
      <c r="L75" s="786" t="s">
        <v>545</v>
      </c>
    </row>
    <row r="76" spans="2:12" s="17" customFormat="1" ht="19.5" customHeight="1" x14ac:dyDescent="0.2">
      <c r="B76" s="659"/>
      <c r="C76" s="656"/>
      <c r="D76" s="202" t="s">
        <v>1</v>
      </c>
      <c r="E76" s="176">
        <v>100</v>
      </c>
      <c r="F76" s="176">
        <v>100</v>
      </c>
      <c r="G76" s="176">
        <v>100</v>
      </c>
      <c r="H76" s="754"/>
      <c r="I76" s="746"/>
      <c r="J76" s="786"/>
      <c r="K76" s="786"/>
      <c r="L76" s="786"/>
    </row>
    <row r="77" spans="2:12" s="17" customFormat="1" ht="19.5" customHeight="1" x14ac:dyDescent="0.2">
      <c r="B77" s="657" t="s">
        <v>884</v>
      </c>
      <c r="C77" s="730" t="s">
        <v>58</v>
      </c>
      <c r="D77" s="202" t="s">
        <v>278</v>
      </c>
      <c r="E77" s="176">
        <v>105</v>
      </c>
      <c r="F77" s="176">
        <v>105</v>
      </c>
      <c r="G77" s="176">
        <v>105</v>
      </c>
      <c r="H77" s="332"/>
      <c r="I77" s="745" t="s">
        <v>616</v>
      </c>
      <c r="J77" s="786" t="s">
        <v>824</v>
      </c>
      <c r="K77" s="786" t="s">
        <v>824</v>
      </c>
      <c r="L77" s="786" t="s">
        <v>824</v>
      </c>
    </row>
    <row r="78" spans="2:12" s="17" customFormat="1" ht="22.5" customHeight="1" x14ac:dyDescent="0.2">
      <c r="B78" s="659"/>
      <c r="C78" s="731"/>
      <c r="D78" s="202" t="s">
        <v>0</v>
      </c>
      <c r="E78" s="176">
        <v>30.2</v>
      </c>
      <c r="F78" s="176">
        <v>30.2</v>
      </c>
      <c r="G78" s="176">
        <v>30.2</v>
      </c>
      <c r="H78" s="430" t="s">
        <v>235</v>
      </c>
      <c r="I78" s="804"/>
      <c r="J78" s="787"/>
      <c r="K78" s="787"/>
      <c r="L78" s="787"/>
    </row>
    <row r="79" spans="2:12" s="17" customFormat="1" ht="20.25" customHeight="1" x14ac:dyDescent="0.2">
      <c r="B79" s="657" t="s">
        <v>885</v>
      </c>
      <c r="C79" s="654" t="s">
        <v>786</v>
      </c>
      <c r="D79" s="202" t="s">
        <v>0</v>
      </c>
      <c r="E79" s="176">
        <v>348.3</v>
      </c>
      <c r="F79" s="176">
        <v>366</v>
      </c>
      <c r="G79" s="176">
        <v>366</v>
      </c>
      <c r="H79" s="753" t="s">
        <v>946</v>
      </c>
      <c r="I79" s="805" t="s">
        <v>617</v>
      </c>
      <c r="J79" s="786" t="s">
        <v>639</v>
      </c>
      <c r="K79" s="786" t="s">
        <v>639</v>
      </c>
      <c r="L79" s="786" t="s">
        <v>639</v>
      </c>
    </row>
    <row r="80" spans="2:12" s="64" customFormat="1" ht="20.25" customHeight="1" x14ac:dyDescent="0.2">
      <c r="B80" s="659"/>
      <c r="C80" s="732"/>
      <c r="D80" s="202" t="s">
        <v>3</v>
      </c>
      <c r="E80" s="176">
        <v>189.4</v>
      </c>
      <c r="F80" s="176">
        <v>190</v>
      </c>
      <c r="G80" s="176">
        <v>195</v>
      </c>
      <c r="H80" s="754"/>
      <c r="I80" s="806"/>
      <c r="J80" s="786"/>
      <c r="K80" s="786"/>
      <c r="L80" s="786"/>
    </row>
    <row r="81" spans="2:12" s="17" customFormat="1" ht="78" customHeight="1" x14ac:dyDescent="0.2">
      <c r="B81" s="106" t="s">
        <v>886</v>
      </c>
      <c r="C81" s="201" t="s">
        <v>61</v>
      </c>
      <c r="D81" s="201" t="s">
        <v>3</v>
      </c>
      <c r="E81" s="173">
        <v>851.5</v>
      </c>
      <c r="F81" s="173">
        <v>852</v>
      </c>
      <c r="G81" s="173">
        <v>850</v>
      </c>
      <c r="H81" s="173" t="s">
        <v>237</v>
      </c>
      <c r="I81" s="396" t="s">
        <v>618</v>
      </c>
      <c r="J81" s="417" t="s">
        <v>825</v>
      </c>
      <c r="K81" s="417" t="s">
        <v>825</v>
      </c>
      <c r="L81" s="417" t="s">
        <v>825</v>
      </c>
    </row>
    <row r="82" spans="2:12" s="89" customFormat="1" ht="59.25" customHeight="1" x14ac:dyDescent="0.2">
      <c r="B82" s="449" t="s">
        <v>887</v>
      </c>
      <c r="C82" s="508" t="s">
        <v>335</v>
      </c>
      <c r="D82" s="509"/>
      <c r="E82" s="446">
        <f>SUM(E83:E97)</f>
        <v>2172.6999999999998</v>
      </c>
      <c r="F82" s="446">
        <f>SUM(F83:F97)</f>
        <v>2044.5</v>
      </c>
      <c r="G82" s="446">
        <f>SUM(G83:G97)</f>
        <v>2071.5</v>
      </c>
      <c r="H82" s="510"/>
      <c r="I82" s="506" t="s">
        <v>703</v>
      </c>
      <c r="J82" s="507" t="s">
        <v>730</v>
      </c>
      <c r="K82" s="507" t="s">
        <v>731</v>
      </c>
      <c r="L82" s="507" t="s">
        <v>731</v>
      </c>
    </row>
    <row r="83" spans="2:12" s="17" customFormat="1" ht="39.75" customHeight="1" x14ac:dyDescent="0.2">
      <c r="B83" s="22" t="s">
        <v>888</v>
      </c>
      <c r="C83" s="195" t="s">
        <v>334</v>
      </c>
      <c r="D83" s="202" t="s">
        <v>0</v>
      </c>
      <c r="E83" s="176">
        <v>56</v>
      </c>
      <c r="F83" s="176">
        <v>56</v>
      </c>
      <c r="G83" s="176">
        <v>56</v>
      </c>
      <c r="H83" s="430" t="s">
        <v>238</v>
      </c>
      <c r="I83" s="392" t="s">
        <v>640</v>
      </c>
      <c r="J83" s="418" t="s">
        <v>641</v>
      </c>
      <c r="K83" s="418" t="s">
        <v>641</v>
      </c>
      <c r="L83" s="418" t="s">
        <v>641</v>
      </c>
    </row>
    <row r="84" spans="2:12" s="1" customFormat="1" ht="33" customHeight="1" x14ac:dyDescent="0.2">
      <c r="B84" s="107" t="s">
        <v>889</v>
      </c>
      <c r="C84" s="194" t="s">
        <v>479</v>
      </c>
      <c r="D84" s="386" t="s">
        <v>0</v>
      </c>
      <c r="E84" s="182">
        <v>12</v>
      </c>
      <c r="F84" s="182">
        <v>12</v>
      </c>
      <c r="G84" s="182">
        <v>12</v>
      </c>
      <c r="H84" s="432" t="s">
        <v>253</v>
      </c>
      <c r="I84" s="402" t="s">
        <v>619</v>
      </c>
      <c r="J84" s="417" t="s">
        <v>527</v>
      </c>
      <c r="K84" s="417" t="s">
        <v>527</v>
      </c>
      <c r="L84" s="417" t="s">
        <v>527</v>
      </c>
    </row>
    <row r="85" spans="2:12" s="1" customFormat="1" ht="29.25" customHeight="1" x14ac:dyDescent="0.2">
      <c r="B85" s="107" t="s">
        <v>890</v>
      </c>
      <c r="C85" s="194" t="s">
        <v>472</v>
      </c>
      <c r="D85" s="167" t="s">
        <v>0</v>
      </c>
      <c r="E85" s="182">
        <v>17</v>
      </c>
      <c r="F85" s="182">
        <v>17</v>
      </c>
      <c r="G85" s="182">
        <v>17</v>
      </c>
      <c r="H85" s="432" t="s">
        <v>337</v>
      </c>
      <c r="I85" s="398" t="s">
        <v>642</v>
      </c>
      <c r="J85" s="417" t="s">
        <v>701</v>
      </c>
      <c r="K85" s="417" t="s">
        <v>701</v>
      </c>
      <c r="L85" s="417" t="s">
        <v>701</v>
      </c>
    </row>
    <row r="86" spans="2:12" s="1" customFormat="1" ht="19.5" customHeight="1" x14ac:dyDescent="0.2">
      <c r="B86" s="777" t="s">
        <v>891</v>
      </c>
      <c r="C86" s="776" t="s">
        <v>80</v>
      </c>
      <c r="D86" s="387" t="s">
        <v>0</v>
      </c>
      <c r="E86" s="151">
        <v>90</v>
      </c>
      <c r="F86" s="151">
        <v>95</v>
      </c>
      <c r="G86" s="151">
        <v>100</v>
      </c>
      <c r="H86" s="432" t="s">
        <v>255</v>
      </c>
      <c r="I86" s="733" t="s">
        <v>620</v>
      </c>
      <c r="J86" s="788" t="s">
        <v>658</v>
      </c>
      <c r="K86" s="788" t="s">
        <v>658</v>
      </c>
      <c r="L86" s="788" t="s">
        <v>658</v>
      </c>
    </row>
    <row r="87" spans="2:12" s="1" customFormat="1" ht="18.75" customHeight="1" x14ac:dyDescent="0.2">
      <c r="B87" s="777"/>
      <c r="C87" s="776"/>
      <c r="D87" s="387" t="s">
        <v>3</v>
      </c>
      <c r="E87" s="182">
        <v>1578</v>
      </c>
      <c r="F87" s="182">
        <v>1580</v>
      </c>
      <c r="G87" s="182">
        <v>1590</v>
      </c>
      <c r="H87" s="778" t="s">
        <v>257</v>
      </c>
      <c r="I87" s="733"/>
      <c r="J87" s="788"/>
      <c r="K87" s="788"/>
      <c r="L87" s="788"/>
    </row>
    <row r="88" spans="2:12" s="1" customFormat="1" ht="18.75" customHeight="1" x14ac:dyDescent="0.2">
      <c r="B88" s="777"/>
      <c r="C88" s="776"/>
      <c r="D88" s="387" t="s">
        <v>4</v>
      </c>
      <c r="E88" s="182">
        <v>1</v>
      </c>
      <c r="F88" s="182">
        <v>1</v>
      </c>
      <c r="G88" s="182">
        <v>1</v>
      </c>
      <c r="H88" s="779"/>
      <c r="I88" s="733"/>
      <c r="J88" s="788"/>
      <c r="K88" s="788"/>
      <c r="L88" s="788"/>
    </row>
    <row r="89" spans="2:12" s="1" customFormat="1" ht="27" customHeight="1" x14ac:dyDescent="0.2">
      <c r="B89" s="774" t="s">
        <v>892</v>
      </c>
      <c r="C89" s="772" t="s">
        <v>336</v>
      </c>
      <c r="D89" s="386" t="s">
        <v>3</v>
      </c>
      <c r="E89" s="148">
        <v>53.2</v>
      </c>
      <c r="F89" s="148">
        <v>55</v>
      </c>
      <c r="G89" s="148">
        <v>57</v>
      </c>
      <c r="H89" s="753" t="s">
        <v>254</v>
      </c>
      <c r="I89" s="799" t="s">
        <v>621</v>
      </c>
      <c r="J89" s="788" t="s">
        <v>497</v>
      </c>
      <c r="K89" s="788" t="s">
        <v>497</v>
      </c>
      <c r="L89" s="788" t="s">
        <v>497</v>
      </c>
    </row>
    <row r="90" spans="2:12" s="1" customFormat="1" ht="38.25" customHeight="1" x14ac:dyDescent="0.2">
      <c r="B90" s="775"/>
      <c r="C90" s="773"/>
      <c r="D90" s="167" t="s">
        <v>0</v>
      </c>
      <c r="E90" s="152">
        <v>70</v>
      </c>
      <c r="F90" s="152">
        <v>100</v>
      </c>
      <c r="G90" s="152">
        <v>100</v>
      </c>
      <c r="H90" s="754"/>
      <c r="I90" s="800"/>
      <c r="J90" s="788"/>
      <c r="K90" s="788"/>
      <c r="L90" s="788"/>
    </row>
    <row r="91" spans="2:12" s="1" customFormat="1" ht="30.75" customHeight="1" x14ac:dyDescent="0.2">
      <c r="B91" s="774" t="s">
        <v>893</v>
      </c>
      <c r="C91" s="772" t="s">
        <v>81</v>
      </c>
      <c r="D91" s="386" t="s">
        <v>3</v>
      </c>
      <c r="E91" s="152">
        <v>71</v>
      </c>
      <c r="F91" s="152">
        <v>71</v>
      </c>
      <c r="G91" s="152">
        <v>71</v>
      </c>
      <c r="H91" s="753" t="s">
        <v>256</v>
      </c>
      <c r="I91" s="404" t="s">
        <v>657</v>
      </c>
      <c r="J91" s="421" t="s">
        <v>497</v>
      </c>
      <c r="K91" s="421" t="s">
        <v>497</v>
      </c>
      <c r="L91" s="421" t="s">
        <v>497</v>
      </c>
    </row>
    <row r="92" spans="2:12" s="1" customFormat="1" ht="30.75" customHeight="1" x14ac:dyDescent="0.2">
      <c r="B92" s="775"/>
      <c r="C92" s="773"/>
      <c r="D92" s="167" t="s">
        <v>0</v>
      </c>
      <c r="E92" s="152">
        <v>17.5</v>
      </c>
      <c r="F92" s="152">
        <v>17.5</v>
      </c>
      <c r="G92" s="152">
        <v>17.5</v>
      </c>
      <c r="H92" s="754"/>
      <c r="I92" s="403" t="s">
        <v>877</v>
      </c>
      <c r="J92" s="421" t="s">
        <v>555</v>
      </c>
      <c r="K92" s="421" t="s">
        <v>555</v>
      </c>
      <c r="L92" s="421" t="s">
        <v>555</v>
      </c>
    </row>
    <row r="93" spans="2:12" s="1" customFormat="1" ht="21.75" customHeight="1" x14ac:dyDescent="0.2">
      <c r="B93" s="783" t="s">
        <v>947</v>
      </c>
      <c r="C93" s="768" t="s">
        <v>949</v>
      </c>
      <c r="D93" s="167" t="s">
        <v>1</v>
      </c>
      <c r="E93" s="148">
        <v>0</v>
      </c>
      <c r="F93" s="148">
        <v>0</v>
      </c>
      <c r="G93" s="148">
        <v>0</v>
      </c>
      <c r="H93" s="753" t="s">
        <v>470</v>
      </c>
      <c r="I93" s="727" t="s">
        <v>988</v>
      </c>
      <c r="J93" s="815" t="s">
        <v>493</v>
      </c>
      <c r="K93" s="797"/>
      <c r="L93" s="797"/>
    </row>
    <row r="94" spans="2:12" s="1" customFormat="1" ht="17.25" customHeight="1" x14ac:dyDescent="0.2">
      <c r="B94" s="784"/>
      <c r="C94" s="769"/>
      <c r="D94" s="167" t="s">
        <v>3</v>
      </c>
      <c r="E94" s="148">
        <v>90</v>
      </c>
      <c r="F94" s="148">
        <v>0</v>
      </c>
      <c r="G94" s="148">
        <v>0</v>
      </c>
      <c r="H94" s="761"/>
      <c r="I94" s="728"/>
      <c r="J94" s="815"/>
      <c r="K94" s="797"/>
      <c r="L94" s="797"/>
    </row>
    <row r="95" spans="2:12" s="1" customFormat="1" ht="24.75" customHeight="1" x14ac:dyDescent="0.2">
      <c r="B95" s="783" t="s">
        <v>948</v>
      </c>
      <c r="C95" s="768" t="s">
        <v>950</v>
      </c>
      <c r="D95" s="167" t="s">
        <v>1</v>
      </c>
      <c r="E95" s="148">
        <v>0</v>
      </c>
      <c r="F95" s="148">
        <v>0</v>
      </c>
      <c r="G95" s="148">
        <v>0</v>
      </c>
      <c r="H95" s="754"/>
      <c r="I95" s="727" t="s">
        <v>901</v>
      </c>
      <c r="J95" s="815" t="s">
        <v>594</v>
      </c>
      <c r="K95" s="797"/>
      <c r="L95" s="797"/>
    </row>
    <row r="96" spans="2:12" s="1" customFormat="1" ht="24" customHeight="1" x14ac:dyDescent="0.2">
      <c r="B96" s="784"/>
      <c r="C96" s="769"/>
      <c r="D96" s="167" t="s">
        <v>3</v>
      </c>
      <c r="E96" s="148">
        <v>87</v>
      </c>
      <c r="F96" s="148">
        <v>0</v>
      </c>
      <c r="G96" s="148">
        <v>0</v>
      </c>
      <c r="H96" s="153" t="s">
        <v>230</v>
      </c>
      <c r="I96" s="728"/>
      <c r="J96" s="815"/>
      <c r="K96" s="797"/>
      <c r="L96" s="797"/>
    </row>
    <row r="97" spans="2:12" s="1" customFormat="1" ht="43.5" customHeight="1" x14ac:dyDescent="0.2">
      <c r="B97" s="105" t="s">
        <v>903</v>
      </c>
      <c r="C97" s="167" t="s">
        <v>757</v>
      </c>
      <c r="D97" s="167" t="s">
        <v>0</v>
      </c>
      <c r="E97" s="148">
        <v>30</v>
      </c>
      <c r="F97" s="148">
        <v>40</v>
      </c>
      <c r="G97" s="148">
        <v>50</v>
      </c>
      <c r="H97" s="153" t="s">
        <v>230</v>
      </c>
      <c r="I97" s="398" t="s">
        <v>758</v>
      </c>
      <c r="J97" s="420" t="s">
        <v>902</v>
      </c>
      <c r="K97" s="420" t="s">
        <v>682</v>
      </c>
      <c r="L97" s="420" t="s">
        <v>490</v>
      </c>
    </row>
    <row r="98" spans="2:12" s="87" customFormat="1" ht="66.75" customHeight="1" x14ac:dyDescent="0.2">
      <c r="B98" s="449" t="s">
        <v>894</v>
      </c>
      <c r="C98" s="447" t="s">
        <v>66</v>
      </c>
      <c r="D98" s="447"/>
      <c r="E98" s="446">
        <f t="shared" ref="E98:G98" si="5">SUM(E99:E113)</f>
        <v>1783.6</v>
      </c>
      <c r="F98" s="446">
        <f t="shared" si="5"/>
        <v>1889</v>
      </c>
      <c r="G98" s="446">
        <f t="shared" si="5"/>
        <v>1873</v>
      </c>
      <c r="H98" s="505"/>
      <c r="I98" s="506" t="s">
        <v>989</v>
      </c>
      <c r="J98" s="507" t="s">
        <v>737</v>
      </c>
      <c r="K98" s="507" t="s">
        <v>737</v>
      </c>
      <c r="L98" s="507" t="s">
        <v>737</v>
      </c>
    </row>
    <row r="99" spans="2:12" s="16" customFormat="1" ht="36" customHeight="1" x14ac:dyDescent="0.2">
      <c r="B99" s="103" t="s">
        <v>399</v>
      </c>
      <c r="C99" s="203" t="s">
        <v>164</v>
      </c>
      <c r="D99" s="203" t="s">
        <v>0</v>
      </c>
      <c r="E99" s="153">
        <v>71.8</v>
      </c>
      <c r="F99" s="153">
        <v>80</v>
      </c>
      <c r="G99" s="153">
        <v>80</v>
      </c>
      <c r="H99" s="153" t="s">
        <v>230</v>
      </c>
      <c r="I99" s="399" t="s">
        <v>643</v>
      </c>
      <c r="J99" s="418" t="s">
        <v>770</v>
      </c>
      <c r="K99" s="418" t="s">
        <v>545</v>
      </c>
      <c r="L99" s="418" t="s">
        <v>545</v>
      </c>
    </row>
    <row r="100" spans="2:12" s="16" customFormat="1" ht="29.25" customHeight="1" x14ac:dyDescent="0.2">
      <c r="B100" s="657" t="s">
        <v>952</v>
      </c>
      <c r="C100" s="740" t="s">
        <v>951</v>
      </c>
      <c r="D100" s="203" t="s">
        <v>0</v>
      </c>
      <c r="E100" s="153">
        <v>65</v>
      </c>
      <c r="F100" s="153">
        <v>35</v>
      </c>
      <c r="G100" s="153">
        <v>30</v>
      </c>
      <c r="H100" s="753" t="s">
        <v>230</v>
      </c>
      <c r="I100" s="801" t="s">
        <v>644</v>
      </c>
      <c r="J100" s="742"/>
      <c r="K100" s="796"/>
      <c r="L100" s="796" t="s">
        <v>655</v>
      </c>
    </row>
    <row r="101" spans="2:12" s="16" customFormat="1" ht="35.25" customHeight="1" x14ac:dyDescent="0.2">
      <c r="B101" s="659"/>
      <c r="C101" s="740"/>
      <c r="D101" s="203" t="s">
        <v>1</v>
      </c>
      <c r="E101" s="153">
        <v>375</v>
      </c>
      <c r="F101" s="153">
        <v>300</v>
      </c>
      <c r="G101" s="153">
        <v>170</v>
      </c>
      <c r="H101" s="754"/>
      <c r="I101" s="801"/>
      <c r="J101" s="742"/>
      <c r="K101" s="796"/>
      <c r="L101" s="796"/>
    </row>
    <row r="102" spans="2:12" s="16" customFormat="1" ht="48" customHeight="1" x14ac:dyDescent="0.2">
      <c r="B102" s="106" t="s">
        <v>400</v>
      </c>
      <c r="C102" s="203" t="s">
        <v>60</v>
      </c>
      <c r="D102" s="203" t="s">
        <v>0</v>
      </c>
      <c r="E102" s="153">
        <v>200</v>
      </c>
      <c r="F102" s="153">
        <v>200</v>
      </c>
      <c r="G102" s="153">
        <v>200</v>
      </c>
      <c r="H102" s="153" t="s">
        <v>231</v>
      </c>
      <c r="I102" s="399" t="s">
        <v>645</v>
      </c>
      <c r="J102" s="418" t="s">
        <v>497</v>
      </c>
      <c r="K102" s="418" t="s">
        <v>497</v>
      </c>
      <c r="L102" s="418" t="s">
        <v>497</v>
      </c>
    </row>
    <row r="103" spans="2:12" s="16" customFormat="1" ht="49.5" customHeight="1" x14ac:dyDescent="0.2">
      <c r="B103" s="106" t="s">
        <v>401</v>
      </c>
      <c r="C103" s="203" t="s">
        <v>450</v>
      </c>
      <c r="D103" s="203" t="s">
        <v>0</v>
      </c>
      <c r="E103" s="153">
        <v>25</v>
      </c>
      <c r="F103" s="153">
        <v>25</v>
      </c>
      <c r="G103" s="153">
        <v>25</v>
      </c>
      <c r="H103" s="153" t="s">
        <v>230</v>
      </c>
      <c r="I103" s="399" t="s">
        <v>646</v>
      </c>
      <c r="J103" s="418" t="s">
        <v>497</v>
      </c>
      <c r="K103" s="418" t="s">
        <v>497</v>
      </c>
      <c r="L103" s="418" t="s">
        <v>497</v>
      </c>
    </row>
    <row r="104" spans="2:12" s="16" customFormat="1" ht="44.25" customHeight="1" x14ac:dyDescent="0.2">
      <c r="B104" s="106" t="s">
        <v>895</v>
      </c>
      <c r="C104" s="203" t="s">
        <v>62</v>
      </c>
      <c r="D104" s="203" t="s">
        <v>0</v>
      </c>
      <c r="E104" s="153">
        <v>100</v>
      </c>
      <c r="F104" s="153">
        <v>150</v>
      </c>
      <c r="G104" s="153">
        <v>150</v>
      </c>
      <c r="H104" s="153" t="s">
        <v>232</v>
      </c>
      <c r="I104" s="399" t="s">
        <v>732</v>
      </c>
      <c r="J104" s="418" t="s">
        <v>493</v>
      </c>
      <c r="K104" s="418" t="s">
        <v>493</v>
      </c>
      <c r="L104" s="418" t="s">
        <v>493</v>
      </c>
    </row>
    <row r="105" spans="2:12" s="16" customFormat="1" ht="34.5" customHeight="1" x14ac:dyDescent="0.2">
      <c r="B105" s="106" t="s">
        <v>896</v>
      </c>
      <c r="C105" s="168" t="s">
        <v>967</v>
      </c>
      <c r="D105" s="202" t="s">
        <v>3</v>
      </c>
      <c r="E105" s="153">
        <v>61.8</v>
      </c>
      <c r="F105" s="153">
        <v>65</v>
      </c>
      <c r="G105" s="153">
        <v>68</v>
      </c>
      <c r="H105" s="153" t="s">
        <v>233</v>
      </c>
      <c r="I105" s="396" t="s">
        <v>647</v>
      </c>
      <c r="J105" s="417" t="s">
        <v>629</v>
      </c>
      <c r="K105" s="417" t="s">
        <v>629</v>
      </c>
      <c r="L105" s="417" t="s">
        <v>629</v>
      </c>
    </row>
    <row r="106" spans="2:12" s="16" customFormat="1" ht="36" customHeight="1" x14ac:dyDescent="0.2">
      <c r="B106" s="657" t="s">
        <v>897</v>
      </c>
      <c r="C106" s="646" t="s">
        <v>974</v>
      </c>
      <c r="D106" s="202" t="s">
        <v>0</v>
      </c>
      <c r="E106" s="153">
        <v>30</v>
      </c>
      <c r="F106" s="153">
        <v>30</v>
      </c>
      <c r="G106" s="153">
        <v>70</v>
      </c>
      <c r="H106" s="729" t="s">
        <v>236</v>
      </c>
      <c r="I106" s="735" t="s">
        <v>656</v>
      </c>
      <c r="J106" s="742"/>
      <c r="K106" s="796"/>
      <c r="L106" s="796" t="s">
        <v>655</v>
      </c>
    </row>
    <row r="107" spans="2:12" s="16" customFormat="1" ht="34.5" customHeight="1" x14ac:dyDescent="0.2">
      <c r="B107" s="659"/>
      <c r="C107" s="646"/>
      <c r="D107" s="202" t="s">
        <v>1</v>
      </c>
      <c r="E107" s="153">
        <v>170</v>
      </c>
      <c r="F107" s="153">
        <v>170</v>
      </c>
      <c r="G107" s="153">
        <v>400</v>
      </c>
      <c r="H107" s="729"/>
      <c r="I107" s="735"/>
      <c r="J107" s="742"/>
      <c r="K107" s="796"/>
      <c r="L107" s="796"/>
    </row>
    <row r="108" spans="2:12" s="16" customFormat="1" ht="30.75" customHeight="1" x14ac:dyDescent="0.2">
      <c r="B108" s="642" t="s">
        <v>898</v>
      </c>
      <c r="C108" s="741" t="s">
        <v>975</v>
      </c>
      <c r="D108" s="202" t="s">
        <v>0</v>
      </c>
      <c r="E108" s="153">
        <v>35</v>
      </c>
      <c r="F108" s="153">
        <v>0</v>
      </c>
      <c r="G108" s="153">
        <v>0</v>
      </c>
      <c r="H108" s="729" t="s">
        <v>236</v>
      </c>
      <c r="I108" s="734" t="s">
        <v>648</v>
      </c>
      <c r="J108" s="742" t="s">
        <v>594</v>
      </c>
      <c r="K108" s="793"/>
      <c r="L108" s="793"/>
    </row>
    <row r="109" spans="2:12" s="16" customFormat="1" ht="30.75" customHeight="1" x14ac:dyDescent="0.2">
      <c r="B109" s="642"/>
      <c r="C109" s="741"/>
      <c r="D109" s="202" t="s">
        <v>1</v>
      </c>
      <c r="E109" s="153">
        <v>182</v>
      </c>
      <c r="F109" s="153">
        <v>0</v>
      </c>
      <c r="G109" s="153">
        <v>0</v>
      </c>
      <c r="H109" s="729"/>
      <c r="I109" s="734"/>
      <c r="J109" s="742"/>
      <c r="K109" s="793"/>
      <c r="L109" s="793"/>
    </row>
    <row r="110" spans="2:12" s="16" customFormat="1" ht="31.5" customHeight="1" x14ac:dyDescent="0.2">
      <c r="B110" s="642" t="s">
        <v>899</v>
      </c>
      <c r="C110" s="736" t="s">
        <v>976</v>
      </c>
      <c r="D110" s="202" t="s">
        <v>0</v>
      </c>
      <c r="E110" s="173">
        <v>34.5</v>
      </c>
      <c r="F110" s="173">
        <v>7</v>
      </c>
      <c r="G110" s="173">
        <v>120</v>
      </c>
      <c r="H110" s="729" t="s">
        <v>230</v>
      </c>
      <c r="I110" s="734" t="s">
        <v>702</v>
      </c>
      <c r="J110" s="742"/>
      <c r="K110" s="796"/>
      <c r="L110" s="796" t="s">
        <v>655</v>
      </c>
    </row>
    <row r="111" spans="2:12" s="16" customFormat="1" ht="24" customHeight="1" x14ac:dyDescent="0.2">
      <c r="B111" s="642"/>
      <c r="C111" s="736"/>
      <c r="D111" s="202" t="s">
        <v>1</v>
      </c>
      <c r="E111" s="173">
        <v>195.5</v>
      </c>
      <c r="F111" s="173">
        <v>510</v>
      </c>
      <c r="G111" s="173">
        <v>560</v>
      </c>
      <c r="H111" s="729"/>
      <c r="I111" s="734"/>
      <c r="J111" s="742"/>
      <c r="K111" s="796"/>
      <c r="L111" s="796"/>
    </row>
    <row r="112" spans="2:12" s="17" customFormat="1" ht="36" customHeight="1" x14ac:dyDescent="0.2">
      <c r="B112" s="642" t="s">
        <v>953</v>
      </c>
      <c r="C112" s="646" t="s">
        <v>977</v>
      </c>
      <c r="D112" s="202" t="s">
        <v>0</v>
      </c>
      <c r="E112" s="173">
        <v>38</v>
      </c>
      <c r="F112" s="173">
        <v>44</v>
      </c>
      <c r="G112" s="173">
        <v>0</v>
      </c>
      <c r="H112" s="729" t="s">
        <v>230</v>
      </c>
      <c r="I112" s="734" t="s">
        <v>649</v>
      </c>
      <c r="J112" s="742"/>
      <c r="K112" s="796"/>
      <c r="L112" s="796" t="s">
        <v>655</v>
      </c>
    </row>
    <row r="113" spans="2:12" s="17" customFormat="1" ht="31.5" customHeight="1" x14ac:dyDescent="0.2">
      <c r="B113" s="642"/>
      <c r="C113" s="646"/>
      <c r="D113" s="202" t="s">
        <v>1</v>
      </c>
      <c r="E113" s="173">
        <v>200</v>
      </c>
      <c r="F113" s="173">
        <v>273</v>
      </c>
      <c r="G113" s="173">
        <v>0</v>
      </c>
      <c r="H113" s="729"/>
      <c r="I113" s="734"/>
      <c r="J113" s="742"/>
      <c r="K113" s="796"/>
      <c r="L113" s="796"/>
    </row>
    <row r="114" spans="2:12" s="16" customFormat="1" ht="31.5" customHeight="1" x14ac:dyDescent="0.2">
      <c r="B114" s="738" t="s">
        <v>177</v>
      </c>
      <c r="C114" s="738"/>
      <c r="D114" s="739"/>
      <c r="E114" s="504">
        <f>+E98+E82+E74+E56+E48+E28+E19+E7</f>
        <v>54023.5</v>
      </c>
      <c r="F114" s="504">
        <f>+F98+F82+F74+F56+F48+F28+F19+F7</f>
        <v>55892.399999999994</v>
      </c>
      <c r="G114" s="504">
        <f>+G98+G82+G74+G56+G48+G28+G19+G7</f>
        <v>55655.8</v>
      </c>
      <c r="H114" s="433"/>
      <c r="I114" s="405"/>
      <c r="J114" s="422"/>
      <c r="K114" s="422"/>
      <c r="L114" s="422"/>
    </row>
    <row r="115" spans="2:12" s="16" customFormat="1" ht="21" customHeight="1" x14ac:dyDescent="0.2">
      <c r="B115" s="737"/>
      <c r="C115" s="737"/>
      <c r="D115" s="737"/>
      <c r="E115" s="183"/>
      <c r="F115" s="183"/>
      <c r="G115" s="183"/>
      <c r="H115" s="433"/>
      <c r="I115" s="405"/>
      <c r="J115" s="422"/>
      <c r="K115" s="422"/>
      <c r="L115" s="422"/>
    </row>
    <row r="116" spans="2:12" s="58" customFormat="1" ht="30" customHeight="1" x14ac:dyDescent="0.2">
      <c r="B116" s="501"/>
      <c r="C116" s="495" t="s">
        <v>149</v>
      </c>
      <c r="D116" s="495"/>
      <c r="E116" s="496">
        <f t="shared" ref="E116:G116" si="6">SUM(E118:E123)</f>
        <v>53806.5</v>
      </c>
      <c r="F116" s="496">
        <f t="shared" si="6"/>
        <v>55787.399999999994</v>
      </c>
      <c r="G116" s="496">
        <f t="shared" si="6"/>
        <v>55550.8</v>
      </c>
      <c r="H116" s="433"/>
      <c r="I116" s="406"/>
      <c r="J116" s="423"/>
      <c r="K116" s="423"/>
      <c r="L116" s="423"/>
    </row>
    <row r="117" spans="2:12" s="58" customFormat="1" ht="17.25" customHeight="1" x14ac:dyDescent="0.2">
      <c r="B117" s="108"/>
      <c r="C117" s="204" t="s">
        <v>150</v>
      </c>
      <c r="D117" s="33"/>
      <c r="E117" s="184"/>
      <c r="F117" s="184"/>
      <c r="G117" s="184"/>
      <c r="H117" s="433"/>
      <c r="I117" s="407"/>
      <c r="J117" s="424"/>
      <c r="K117" s="424"/>
      <c r="L117" s="424"/>
    </row>
    <row r="118" spans="2:12" s="58" customFormat="1" ht="33.75" customHeight="1" x14ac:dyDescent="0.2">
      <c r="B118" s="108"/>
      <c r="C118" s="438" t="s">
        <v>151</v>
      </c>
      <c r="D118" s="59" t="s">
        <v>0</v>
      </c>
      <c r="E118" s="60">
        <f>+E112+E110+E108+E106+E104+E103+E102+E100+E99+E97+E92+E90+E86+E85+E84+E83+E79+E78+E66+E65+E64+E60+E57+E55+E53+E52+E51+E50+E49+E47+E35+E34+E33+E30+E24+E21+E18+E16+E14+E12+E9+E8+E73</f>
        <v>16347.099999999999</v>
      </c>
      <c r="F118" s="60">
        <f>+F112+F110+F108+F106+F104+F103+F102+F100+F99+F97+F92+F90+F86+F85+F84+F83+F79+F78+F66+F65+F64+F60+F57+F55+F53+F52+F51+F50+F49+F47+F35+F34+F33+F30+F24+F21+F18+F16+F14+F12+F9+F8+F73</f>
        <v>17641.099999999999</v>
      </c>
      <c r="G118" s="60">
        <f>+G112+G110+G108+G106+G104+G103+G102+G100+G99+G97+G92+G90+G86+G85+G84+G83+G79+G78+G66+G65+G64+G60+G57+G55+G53+G52+G51+G50+G49+G47+G35+G34+G33+G30+G24+G21+G18+G16+G14+G12+G9+G8+G73</f>
        <v>17108.099999999999</v>
      </c>
      <c r="H118" s="433"/>
      <c r="I118" s="408"/>
      <c r="J118" s="424"/>
      <c r="K118" s="424"/>
      <c r="L118" s="424"/>
    </row>
    <row r="119" spans="2:12" s="58" customFormat="1" ht="28.5" customHeight="1" x14ac:dyDescent="0.2">
      <c r="B119" s="108"/>
      <c r="C119" s="438" t="s">
        <v>152</v>
      </c>
      <c r="D119" s="59" t="s">
        <v>3</v>
      </c>
      <c r="E119" s="60">
        <f>+E105+E96+E94+E91+E89+E87+E81+E80+E75+E72+E70+E69+E68+E63+E62+E58+E46+E43+E42+E41+E40+E39+E38+E37+E36+E31+E29+E27+E22+E17+E11</f>
        <v>32341</v>
      </c>
      <c r="F119" s="60">
        <f t="shared" ref="F119:G119" si="7">+F105+F96+F94+F91+F89+F87+F81+F80+F75+F72+F70+F69+F68+F63+F62+F58+F46+F43+F42+F41+F40+F39+F38+F37+F36+F31+F29+F27+F22+F17+F11</f>
        <v>32668.799999999999</v>
      </c>
      <c r="G119" s="60">
        <f t="shared" si="7"/>
        <v>33270.800000000003</v>
      </c>
      <c r="H119" s="433"/>
      <c r="I119" s="407"/>
      <c r="J119" s="424"/>
      <c r="K119" s="424"/>
      <c r="L119" s="424"/>
    </row>
    <row r="120" spans="2:12" s="58" customFormat="1" ht="22.5" customHeight="1" x14ac:dyDescent="0.2">
      <c r="B120" s="108"/>
      <c r="C120" s="438" t="s">
        <v>153</v>
      </c>
      <c r="D120" s="59" t="s">
        <v>4</v>
      </c>
      <c r="E120" s="60">
        <f>+E88+E59+E10</f>
        <v>2047.8999999999999</v>
      </c>
      <c r="F120" s="60">
        <f>+F88+F59+F10</f>
        <v>2052.5</v>
      </c>
      <c r="G120" s="60">
        <f>+G88+G59+G10</f>
        <v>2052.5</v>
      </c>
      <c r="H120" s="433"/>
      <c r="I120" s="407"/>
      <c r="J120" s="424"/>
      <c r="K120" s="424"/>
      <c r="L120" s="424"/>
    </row>
    <row r="121" spans="2:12" s="58" customFormat="1" ht="22.5" customHeight="1" x14ac:dyDescent="0.2">
      <c r="B121" s="108"/>
      <c r="C121" s="438" t="s">
        <v>154</v>
      </c>
      <c r="D121" s="59" t="s">
        <v>1</v>
      </c>
      <c r="E121" s="60">
        <f>+E113+E111+E109+E107+E101+E95+E93+E76+E71+E67+E61+E54+E45+E44+E26+E25+E20+E15+E13</f>
        <v>3070.5</v>
      </c>
      <c r="F121" s="60">
        <f t="shared" ref="F121:G121" si="8">+F113+F111+F109+F107+F101+F95+F93+F76+F71+F67+F61+F54+F45+F44+F26+F25+F20+F15+F13</f>
        <v>3425</v>
      </c>
      <c r="G121" s="60">
        <f t="shared" si="8"/>
        <v>3119.4</v>
      </c>
      <c r="H121" s="433"/>
      <c r="I121" s="407"/>
      <c r="J121" s="424"/>
      <c r="K121" s="424"/>
      <c r="L121" s="424"/>
    </row>
    <row r="122" spans="2:12" s="58" customFormat="1" ht="22.5" customHeight="1" x14ac:dyDescent="0.2">
      <c r="B122" s="108"/>
      <c r="C122" s="438" t="s">
        <v>155</v>
      </c>
      <c r="D122" s="59" t="s">
        <v>2</v>
      </c>
      <c r="E122" s="184"/>
      <c r="F122" s="184"/>
      <c r="G122" s="184"/>
      <c r="H122" s="433"/>
      <c r="I122" s="407"/>
      <c r="J122" s="424"/>
      <c r="K122" s="424"/>
      <c r="L122" s="424"/>
    </row>
    <row r="123" spans="2:12" s="58" customFormat="1" ht="22.5" customHeight="1" x14ac:dyDescent="0.2">
      <c r="B123" s="109"/>
      <c r="C123" s="439" t="s">
        <v>156</v>
      </c>
      <c r="D123" s="61" t="s">
        <v>160</v>
      </c>
      <c r="E123" s="184"/>
      <c r="F123" s="184"/>
      <c r="G123" s="184"/>
      <c r="H123" s="433"/>
      <c r="I123" s="407"/>
      <c r="J123" s="424"/>
      <c r="K123" s="424"/>
      <c r="L123" s="424"/>
    </row>
    <row r="124" spans="2:12" s="58" customFormat="1" ht="46.5" customHeight="1" x14ac:dyDescent="0.2">
      <c r="B124" s="502"/>
      <c r="C124" s="498" t="s">
        <v>157</v>
      </c>
      <c r="D124" s="498" t="s">
        <v>161</v>
      </c>
      <c r="E124" s="496">
        <f>+E77+E23</f>
        <v>217</v>
      </c>
      <c r="F124" s="496">
        <f>+F77+F23</f>
        <v>105</v>
      </c>
      <c r="G124" s="496">
        <f>+G77+G23</f>
        <v>105</v>
      </c>
      <c r="H124" s="434"/>
      <c r="I124" s="409"/>
      <c r="J124" s="425"/>
      <c r="K124" s="425"/>
      <c r="L124" s="425"/>
    </row>
    <row r="125" spans="2:12" s="101" customFormat="1" ht="29.25" customHeight="1" x14ac:dyDescent="0.2">
      <c r="B125" s="503"/>
      <c r="C125" s="461" t="s">
        <v>159</v>
      </c>
      <c r="D125" s="461"/>
      <c r="E125" s="462">
        <f t="shared" ref="E125:G125" si="9">+E124+E116</f>
        <v>54023.5</v>
      </c>
      <c r="F125" s="462">
        <f t="shared" si="9"/>
        <v>55892.399999999994</v>
      </c>
      <c r="G125" s="462">
        <f t="shared" si="9"/>
        <v>55655.8</v>
      </c>
      <c r="H125" s="433"/>
      <c r="I125" s="409"/>
      <c r="J125" s="425"/>
      <c r="K125" s="425"/>
      <c r="L125" s="425"/>
    </row>
    <row r="126" spans="2:12" s="117" customFormat="1" ht="21.75" customHeight="1" x14ac:dyDescent="0.2">
      <c r="B126" s="116"/>
      <c r="C126" s="438" t="s">
        <v>158</v>
      </c>
      <c r="D126" s="204"/>
      <c r="E126" s="185">
        <f>+E113+E111+E109+E107+E101+E95+E93+E67+E61+E45++E26+E25+E20+E15+E13</f>
        <v>2891</v>
      </c>
      <c r="F126" s="185">
        <f t="shared" ref="F126:G126" si="10">+F113+F111+F109+F107+F101+F95+F93+F67+F61+F45++F26+F25+F20+F15+F13</f>
        <v>3240.5</v>
      </c>
      <c r="G126" s="185">
        <f t="shared" si="10"/>
        <v>2929.9</v>
      </c>
      <c r="H126" s="435"/>
      <c r="I126" s="407"/>
      <c r="J126" s="424"/>
      <c r="K126" s="424"/>
      <c r="L126" s="424"/>
    </row>
    <row r="127" spans="2:12" s="16" customFormat="1" ht="39" customHeight="1" x14ac:dyDescent="0.2">
      <c r="B127" s="32"/>
      <c r="C127" s="440" t="s">
        <v>181</v>
      </c>
      <c r="D127" s="376"/>
      <c r="E127" s="60">
        <f>+((E125*100)/48695.2)-100</f>
        <v>10.94214624850089</v>
      </c>
      <c r="F127" s="60">
        <f>+((F125*100)/E125)-100</f>
        <v>3.4594204374022297</v>
      </c>
      <c r="G127" s="60">
        <f>+((G125*100)/F125)-100</f>
        <v>-0.42331336639685446</v>
      </c>
      <c r="H127" s="433"/>
      <c r="I127" s="410"/>
      <c r="J127" s="426"/>
      <c r="K127" s="426"/>
      <c r="L127" s="426"/>
    </row>
    <row r="128" spans="2:12" ht="19.5" customHeight="1" x14ac:dyDescent="0.2">
      <c r="B128" s="726"/>
      <c r="C128" s="726"/>
      <c r="D128" s="726"/>
      <c r="E128" s="726"/>
      <c r="F128" s="726"/>
      <c r="G128" s="187"/>
      <c r="H128" s="436"/>
      <c r="I128" s="411"/>
      <c r="J128" s="427"/>
      <c r="K128" s="427"/>
      <c r="L128" s="427"/>
    </row>
    <row r="129" spans="3:8" ht="30" customHeight="1" x14ac:dyDescent="0.2">
      <c r="H129" s="436"/>
    </row>
    <row r="130" spans="3:8" ht="30" customHeight="1" x14ac:dyDescent="0.2">
      <c r="E130" s="188"/>
      <c r="F130" s="188"/>
      <c r="G130" s="188"/>
      <c r="H130" s="436"/>
    </row>
    <row r="132" spans="3:8" ht="30" customHeight="1" x14ac:dyDescent="0.2">
      <c r="E132" s="190"/>
      <c r="F132" s="190"/>
      <c r="G132" s="190"/>
    </row>
    <row r="134" spans="3:8" ht="30" customHeight="1" x14ac:dyDescent="0.2">
      <c r="C134" s="206"/>
      <c r="E134" s="191"/>
      <c r="F134" s="191"/>
      <c r="G134" s="191"/>
    </row>
    <row r="135" spans="3:8" ht="30" customHeight="1" x14ac:dyDescent="0.2">
      <c r="E135" s="192"/>
      <c r="F135" s="192"/>
      <c r="G135" s="192"/>
    </row>
    <row r="136" spans="3:8" ht="30" customHeight="1" x14ac:dyDescent="0.2">
      <c r="E136" s="193"/>
      <c r="F136" s="193"/>
      <c r="G136" s="193"/>
    </row>
  </sheetData>
  <mergeCells count="206">
    <mergeCell ref="J112:J113"/>
    <mergeCell ref="J93:J94"/>
    <mergeCell ref="J95:J96"/>
    <mergeCell ref="I61:I62"/>
    <mergeCell ref="J61:J62"/>
    <mergeCell ref="K61:K62"/>
    <mergeCell ref="L61:L62"/>
    <mergeCell ref="H61:H62"/>
    <mergeCell ref="H75:H76"/>
    <mergeCell ref="H79:H80"/>
    <mergeCell ref="H100:H101"/>
    <mergeCell ref="K93:K94"/>
    <mergeCell ref="K95:K96"/>
    <mergeCell ref="K110:K111"/>
    <mergeCell ref="K72:K73"/>
    <mergeCell ref="J72:J73"/>
    <mergeCell ref="I72:I73"/>
    <mergeCell ref="K77:K78"/>
    <mergeCell ref="L95:L96"/>
    <mergeCell ref="L100:L101"/>
    <mergeCell ref="L106:L107"/>
    <mergeCell ref="L108:L109"/>
    <mergeCell ref="L110:L111"/>
    <mergeCell ref="J89:J90"/>
    <mergeCell ref="J100:J101"/>
    <mergeCell ref="I89:I90"/>
    <mergeCell ref="I108:I109"/>
    <mergeCell ref="I110:I111"/>
    <mergeCell ref="I100:I101"/>
    <mergeCell ref="J20:J23"/>
    <mergeCell ref="K24:K25"/>
    <mergeCell ref="K20:K23"/>
    <mergeCell ref="H9:H10"/>
    <mergeCell ref="J26:J27"/>
    <mergeCell ref="I66:I67"/>
    <mergeCell ref="I75:I76"/>
    <mergeCell ref="I77:I78"/>
    <mergeCell ref="I79:I80"/>
    <mergeCell ref="H57:H59"/>
    <mergeCell ref="H46:H47"/>
    <mergeCell ref="I15:I17"/>
    <mergeCell ref="I26:I27"/>
    <mergeCell ref="I20:I23"/>
    <mergeCell ref="I24:I25"/>
    <mergeCell ref="H15:H17"/>
    <mergeCell ref="J108:J109"/>
    <mergeCell ref="J110:J111"/>
    <mergeCell ref="H12:H13"/>
    <mergeCell ref="L112:L113"/>
    <mergeCell ref="K86:K88"/>
    <mergeCell ref="K89:K90"/>
    <mergeCell ref="K100:K101"/>
    <mergeCell ref="K106:K107"/>
    <mergeCell ref="K108:K109"/>
    <mergeCell ref="L89:L90"/>
    <mergeCell ref="L93:L94"/>
    <mergeCell ref="L39:L40"/>
    <mergeCell ref="L46:L47"/>
    <mergeCell ref="L57:L59"/>
    <mergeCell ref="L63:L64"/>
    <mergeCell ref="L66:L67"/>
    <mergeCell ref="L75:L76"/>
    <mergeCell ref="L77:L78"/>
    <mergeCell ref="L79:L80"/>
    <mergeCell ref="L86:L88"/>
    <mergeCell ref="L72:L73"/>
    <mergeCell ref="K112:K113"/>
    <mergeCell ref="C1:K1"/>
    <mergeCell ref="J77:J78"/>
    <mergeCell ref="J79:J80"/>
    <mergeCell ref="J86:J88"/>
    <mergeCell ref="K39:K40"/>
    <mergeCell ref="K46:K47"/>
    <mergeCell ref="K57:K59"/>
    <mergeCell ref="K63:K64"/>
    <mergeCell ref="K66:K67"/>
    <mergeCell ref="K75:K76"/>
    <mergeCell ref="J29:J30"/>
    <mergeCell ref="J39:J40"/>
    <mergeCell ref="J46:J47"/>
    <mergeCell ref="J57:J59"/>
    <mergeCell ref="J63:J64"/>
    <mergeCell ref="K79:K80"/>
    <mergeCell ref="J66:J67"/>
    <mergeCell ref="K12:K13"/>
    <mergeCell ref="J75:J76"/>
    <mergeCell ref="K26:K27"/>
    <mergeCell ref="K15:K17"/>
    <mergeCell ref="J24:J25"/>
    <mergeCell ref="I57:I59"/>
    <mergeCell ref="G31:G32"/>
    <mergeCell ref="C66:C67"/>
    <mergeCell ref="H91:H92"/>
    <mergeCell ref="C91:C92"/>
    <mergeCell ref="B91:B92"/>
    <mergeCell ref="C72:C73"/>
    <mergeCell ref="B72:B73"/>
    <mergeCell ref="B93:B94"/>
    <mergeCell ref="B95:B96"/>
    <mergeCell ref="C93:C94"/>
    <mergeCell ref="B9:B11"/>
    <mergeCell ref="C20:C23"/>
    <mergeCell ref="B24:B25"/>
    <mergeCell ref="C26:C27"/>
    <mergeCell ref="B26:B27"/>
    <mergeCell ref="B20:B23"/>
    <mergeCell ref="C12:C13"/>
    <mergeCell ref="B15:B17"/>
    <mergeCell ref="B29:B30"/>
    <mergeCell ref="C15:C17"/>
    <mergeCell ref="I46:I47"/>
    <mergeCell ref="B46:B47"/>
    <mergeCell ref="C46:C47"/>
    <mergeCell ref="B39:B40"/>
    <mergeCell ref="C39:C40"/>
    <mergeCell ref="B31:B32"/>
    <mergeCell ref="C31:C32"/>
    <mergeCell ref="D31:D32"/>
    <mergeCell ref="C95:C96"/>
    <mergeCell ref="B63:B64"/>
    <mergeCell ref="B66:B67"/>
    <mergeCell ref="H66:H67"/>
    <mergeCell ref="B57:B59"/>
    <mergeCell ref="C57:C59"/>
    <mergeCell ref="H72:H73"/>
    <mergeCell ref="C61:C62"/>
    <mergeCell ref="B61:B62"/>
    <mergeCell ref="H93:H95"/>
    <mergeCell ref="C89:C90"/>
    <mergeCell ref="B89:B90"/>
    <mergeCell ref="C86:C88"/>
    <mergeCell ref="B86:B88"/>
    <mergeCell ref="H89:H90"/>
    <mergeCell ref="H87:H88"/>
    <mergeCell ref="C56:D56"/>
    <mergeCell ref="C63:C64"/>
    <mergeCell ref="H63:H64"/>
    <mergeCell ref="C19:D19"/>
    <mergeCell ref="E31:E32"/>
    <mergeCell ref="C9:C11"/>
    <mergeCell ref="I63:I64"/>
    <mergeCell ref="L5:L6"/>
    <mergeCell ref="L9:L10"/>
    <mergeCell ref="L12:L13"/>
    <mergeCell ref="L20:L23"/>
    <mergeCell ref="L24:L25"/>
    <mergeCell ref="L26:L27"/>
    <mergeCell ref="L15:L17"/>
    <mergeCell ref="L29:L30"/>
    <mergeCell ref="K29:K30"/>
    <mergeCell ref="H26:H27"/>
    <mergeCell ref="F31:F32"/>
    <mergeCell ref="H20:H23"/>
    <mergeCell ref="C24:C25"/>
    <mergeCell ref="C29:C30"/>
    <mergeCell ref="H29:H30"/>
    <mergeCell ref="I29:I30"/>
    <mergeCell ref="I39:I40"/>
    <mergeCell ref="B108:B109"/>
    <mergeCell ref="C108:C109"/>
    <mergeCell ref="H108:H109"/>
    <mergeCell ref="J106:J107"/>
    <mergeCell ref="B106:B107"/>
    <mergeCell ref="B2:K2"/>
    <mergeCell ref="J5:J6"/>
    <mergeCell ref="K5:K6"/>
    <mergeCell ref="K9:K10"/>
    <mergeCell ref="I12:I13"/>
    <mergeCell ref="I4:I6"/>
    <mergeCell ref="I9:I10"/>
    <mergeCell ref="E4:E6"/>
    <mergeCell ref="H4:H6"/>
    <mergeCell ref="B4:B6"/>
    <mergeCell ref="F4:F6"/>
    <mergeCell ref="C4:D6"/>
    <mergeCell ref="C7:D7"/>
    <mergeCell ref="B12:B13"/>
    <mergeCell ref="G4:G6"/>
    <mergeCell ref="J15:J17"/>
    <mergeCell ref="J9:J10"/>
    <mergeCell ref="J12:J13"/>
    <mergeCell ref="J4:L4"/>
    <mergeCell ref="B128:F128"/>
    <mergeCell ref="I93:I94"/>
    <mergeCell ref="I95:I96"/>
    <mergeCell ref="H110:H111"/>
    <mergeCell ref="B77:B78"/>
    <mergeCell ref="C77:C78"/>
    <mergeCell ref="B75:B76"/>
    <mergeCell ref="C75:C76"/>
    <mergeCell ref="B79:B80"/>
    <mergeCell ref="C79:C80"/>
    <mergeCell ref="I86:I88"/>
    <mergeCell ref="I112:I113"/>
    <mergeCell ref="I106:I107"/>
    <mergeCell ref="H112:H113"/>
    <mergeCell ref="B110:B111"/>
    <mergeCell ref="C110:C111"/>
    <mergeCell ref="H106:H107"/>
    <mergeCell ref="B115:D115"/>
    <mergeCell ref="C106:C107"/>
    <mergeCell ref="B112:B113"/>
    <mergeCell ref="C112:C113"/>
    <mergeCell ref="B114:D114"/>
    <mergeCell ref="B100:B101"/>
    <mergeCell ref="C100:C101"/>
  </mergeCells>
  <phoneticPr fontId="9" type="noConversion"/>
  <pageMargins left="0.19685039370078741" right="0.19685039370078741" top="0.51181102362204722" bottom="0.19685039370078741" header="0" footer="0"/>
  <pageSetup paperSize="8" scale="9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  <pageSetUpPr fitToPage="1"/>
  </sheetPr>
  <dimension ref="A1:XFD77"/>
  <sheetViews>
    <sheetView zoomScaleNormal="100" workbookViewId="0">
      <pane ySplit="5" topLeftCell="A6" activePane="bottomLeft" state="frozen"/>
      <selection activeCell="C27" sqref="C27:C28"/>
      <selection pane="bottomLeft" activeCell="N43" sqref="N43"/>
    </sheetView>
  </sheetViews>
  <sheetFormatPr defaultColWidth="9.140625" defaultRowHeight="15" x14ac:dyDescent="0.25"/>
  <cols>
    <col min="1" max="1" width="3.140625" style="10" customWidth="1"/>
    <col min="2" max="2" width="17.140625" style="39" customWidth="1"/>
    <col min="3" max="3" width="60" style="147" customWidth="1"/>
    <col min="4" max="4" width="9.140625" style="147" customWidth="1"/>
    <col min="5" max="5" width="16.140625" style="147" customWidth="1"/>
    <col min="6" max="6" width="13" style="147" customWidth="1"/>
    <col min="7" max="7" width="14" style="147" customWidth="1"/>
    <col min="8" max="8" width="12.28515625" style="114" customWidth="1"/>
    <col min="9" max="9" width="43.7109375" style="147" customWidth="1"/>
    <col min="10" max="10" width="10.28515625" style="325" customWidth="1"/>
    <col min="11" max="11" width="10.42578125" style="325" customWidth="1"/>
    <col min="12" max="12" width="10.140625" style="325" customWidth="1"/>
    <col min="13" max="16384" width="9.140625" style="10"/>
  </cols>
  <sheetData>
    <row r="1" spans="2:12 16384:16384" ht="37.5" customHeight="1" x14ac:dyDescent="0.25">
      <c r="B1" s="621" t="s">
        <v>1001</v>
      </c>
      <c r="C1" s="621"/>
      <c r="D1" s="621"/>
      <c r="E1" s="621"/>
      <c r="F1" s="621"/>
      <c r="G1" s="621"/>
      <c r="H1" s="621"/>
      <c r="I1" s="621"/>
      <c r="J1" s="621"/>
      <c r="K1" s="621"/>
      <c r="L1" s="621"/>
    </row>
    <row r="2" spans="2:12 16384:16384" ht="19.5" customHeight="1" x14ac:dyDescent="0.25">
      <c r="B2" s="73"/>
      <c r="C2" s="304"/>
      <c r="D2" s="136"/>
      <c r="E2" s="136"/>
      <c r="F2" s="136"/>
      <c r="G2" s="136"/>
      <c r="H2" s="76"/>
      <c r="I2" s="304"/>
      <c r="J2" s="305"/>
      <c r="K2" s="305"/>
      <c r="L2" s="305"/>
    </row>
    <row r="3" spans="2:12 16384:16384" ht="33.75" customHeight="1" x14ac:dyDescent="0.2">
      <c r="B3" s="638" t="s">
        <v>28</v>
      </c>
      <c r="C3" s="628" t="s">
        <v>70</v>
      </c>
      <c r="D3" s="628"/>
      <c r="E3" s="629" t="s">
        <v>29</v>
      </c>
      <c r="F3" s="629" t="s">
        <v>276</v>
      </c>
      <c r="G3" s="629" t="s">
        <v>900</v>
      </c>
      <c r="H3" s="632" t="s">
        <v>182</v>
      </c>
      <c r="I3" s="629" t="s">
        <v>733</v>
      </c>
      <c r="J3" s="633" t="s">
        <v>907</v>
      </c>
      <c r="K3" s="634"/>
      <c r="L3" s="635"/>
    </row>
    <row r="4" spans="2:12 16384:16384" ht="15" customHeight="1" x14ac:dyDescent="0.2">
      <c r="B4" s="639"/>
      <c r="C4" s="628"/>
      <c r="D4" s="628"/>
      <c r="E4" s="630"/>
      <c r="F4" s="630"/>
      <c r="G4" s="630"/>
      <c r="H4" s="632"/>
      <c r="I4" s="630"/>
      <c r="J4" s="628" t="s">
        <v>482</v>
      </c>
      <c r="K4" s="628" t="s">
        <v>483</v>
      </c>
      <c r="L4" s="628" t="s">
        <v>760</v>
      </c>
    </row>
    <row r="5" spans="2:12 16384:16384" ht="52.5" customHeight="1" x14ac:dyDescent="0.2">
      <c r="B5" s="640"/>
      <c r="C5" s="628"/>
      <c r="D5" s="628"/>
      <c r="E5" s="631"/>
      <c r="F5" s="631"/>
      <c r="G5" s="631"/>
      <c r="H5" s="632"/>
      <c r="I5" s="631"/>
      <c r="J5" s="628"/>
      <c r="K5" s="628"/>
      <c r="L5" s="628"/>
    </row>
    <row r="6" spans="2:12 16384:16384" s="147" customFormat="1" ht="51.75" customHeight="1" x14ac:dyDescent="0.25">
      <c r="B6" s="538" t="s">
        <v>31</v>
      </c>
      <c r="C6" s="533" t="s">
        <v>308</v>
      </c>
      <c r="D6" s="534"/>
      <c r="E6" s="528">
        <f t="shared" ref="E6:G6" si="0">SUM(E7:E11)</f>
        <v>271.60000000000002</v>
      </c>
      <c r="F6" s="528">
        <f t="shared" si="0"/>
        <v>270</v>
      </c>
      <c r="G6" s="528">
        <f t="shared" si="0"/>
        <v>270</v>
      </c>
      <c r="H6" s="537"/>
      <c r="I6" s="533" t="s">
        <v>717</v>
      </c>
      <c r="J6" s="535" t="s">
        <v>718</v>
      </c>
      <c r="K6" s="535" t="s">
        <v>718</v>
      </c>
      <c r="L6" s="535" t="s">
        <v>718</v>
      </c>
    </row>
    <row r="7" spans="2:12 16384:16384" ht="28.5" customHeight="1" x14ac:dyDescent="0.2">
      <c r="B7" s="586" t="s">
        <v>32</v>
      </c>
      <c r="C7" s="592" t="s">
        <v>451</v>
      </c>
      <c r="D7" s="287" t="s">
        <v>307</v>
      </c>
      <c r="E7" s="137">
        <v>146.9</v>
      </c>
      <c r="F7" s="137">
        <v>145</v>
      </c>
      <c r="G7" s="137">
        <v>145</v>
      </c>
      <c r="H7" s="45" t="s">
        <v>265</v>
      </c>
      <c r="I7" s="615" t="s">
        <v>990</v>
      </c>
      <c r="J7" s="584" t="s">
        <v>491</v>
      </c>
      <c r="K7" s="584" t="s">
        <v>492</v>
      </c>
      <c r="L7" s="584" t="s">
        <v>592</v>
      </c>
      <c r="XFD7" s="10">
        <f>SUM(A7:XFC7)</f>
        <v>436.9</v>
      </c>
    </row>
    <row r="8" spans="2:12 16384:16384" ht="25.5" customHeight="1" x14ac:dyDescent="0.2">
      <c r="B8" s="587"/>
      <c r="C8" s="593"/>
      <c r="D8" s="287" t="s">
        <v>3</v>
      </c>
      <c r="E8" s="137">
        <v>14</v>
      </c>
      <c r="F8" s="137">
        <v>14</v>
      </c>
      <c r="G8" s="137">
        <v>14</v>
      </c>
      <c r="H8" s="47"/>
      <c r="I8" s="616"/>
      <c r="J8" s="585"/>
      <c r="K8" s="585"/>
      <c r="L8" s="585"/>
    </row>
    <row r="9" spans="2:12 16384:16384" ht="54.75" customHeight="1" x14ac:dyDescent="0.2">
      <c r="B9" s="13" t="s">
        <v>402</v>
      </c>
      <c r="C9" s="214" t="s">
        <v>452</v>
      </c>
      <c r="D9" s="287" t="s">
        <v>307</v>
      </c>
      <c r="E9" s="137">
        <v>17</v>
      </c>
      <c r="F9" s="137">
        <v>17</v>
      </c>
      <c r="G9" s="137">
        <v>17</v>
      </c>
      <c r="H9" s="46" t="s">
        <v>259</v>
      </c>
      <c r="I9" s="306" t="s">
        <v>485</v>
      </c>
      <c r="J9" s="307" t="s">
        <v>489</v>
      </c>
      <c r="K9" s="307" t="s">
        <v>489</v>
      </c>
      <c r="L9" s="307" t="s">
        <v>489</v>
      </c>
    </row>
    <row r="10" spans="2:12 16384:16384" ht="41.25" customHeight="1" x14ac:dyDescent="0.2">
      <c r="B10" s="13" t="s">
        <v>37</v>
      </c>
      <c r="C10" s="214" t="s">
        <v>310</v>
      </c>
      <c r="D10" s="287" t="s">
        <v>307</v>
      </c>
      <c r="E10" s="138">
        <v>63.7</v>
      </c>
      <c r="F10" s="138">
        <v>64</v>
      </c>
      <c r="G10" s="139">
        <v>64</v>
      </c>
      <c r="H10" s="126" t="s">
        <v>266</v>
      </c>
      <c r="I10" s="306" t="s">
        <v>486</v>
      </c>
      <c r="J10" s="308" t="s">
        <v>488</v>
      </c>
      <c r="K10" s="308" t="s">
        <v>488</v>
      </c>
      <c r="L10" s="308" t="s">
        <v>488</v>
      </c>
    </row>
    <row r="11" spans="2:12 16384:16384" ht="38.25" customHeight="1" x14ac:dyDescent="0.2">
      <c r="B11" s="13" t="s">
        <v>38</v>
      </c>
      <c r="C11" s="309" t="s">
        <v>311</v>
      </c>
      <c r="D11" s="287" t="s">
        <v>307</v>
      </c>
      <c r="E11" s="138">
        <v>30</v>
      </c>
      <c r="F11" s="138">
        <v>30</v>
      </c>
      <c r="G11" s="138">
        <v>30</v>
      </c>
      <c r="H11" s="45" t="s">
        <v>261</v>
      </c>
      <c r="I11" s="209" t="s">
        <v>487</v>
      </c>
      <c r="J11" s="163" t="s">
        <v>835</v>
      </c>
      <c r="K11" s="163" t="s">
        <v>835</v>
      </c>
      <c r="L11" s="163" t="s">
        <v>835</v>
      </c>
    </row>
    <row r="12" spans="2:12 16384:16384" s="147" customFormat="1" ht="48" customHeight="1" x14ac:dyDescent="0.25">
      <c r="B12" s="538" t="s">
        <v>39</v>
      </c>
      <c r="C12" s="533" t="s">
        <v>288</v>
      </c>
      <c r="D12" s="534"/>
      <c r="E12" s="528">
        <f t="shared" ref="E12:G12" si="1">SUM(E13:E19)</f>
        <v>3422.1</v>
      </c>
      <c r="F12" s="528">
        <f t="shared" si="1"/>
        <v>3750</v>
      </c>
      <c r="G12" s="528">
        <f t="shared" si="1"/>
        <v>4310</v>
      </c>
      <c r="H12" s="537"/>
      <c r="I12" s="533" t="s">
        <v>750</v>
      </c>
      <c r="J12" s="535" t="s">
        <v>751</v>
      </c>
      <c r="K12" s="535" t="s">
        <v>751</v>
      </c>
      <c r="L12" s="535" t="s">
        <v>751</v>
      </c>
    </row>
    <row r="13" spans="2:12 16384:16384" ht="38.25" customHeight="1" x14ac:dyDescent="0.2">
      <c r="B13" s="608" t="s">
        <v>44</v>
      </c>
      <c r="C13" s="606" t="s">
        <v>131</v>
      </c>
      <c r="D13" s="287" t="s">
        <v>0</v>
      </c>
      <c r="E13" s="139">
        <v>2481.9</v>
      </c>
      <c r="F13" s="139">
        <v>2400</v>
      </c>
      <c r="G13" s="139">
        <v>2400</v>
      </c>
      <c r="H13" s="579" t="s">
        <v>262</v>
      </c>
      <c r="I13" s="592" t="s">
        <v>494</v>
      </c>
      <c r="J13" s="584" t="s">
        <v>526</v>
      </c>
      <c r="K13" s="584" t="s">
        <v>526</v>
      </c>
      <c r="L13" s="584" t="s">
        <v>526</v>
      </c>
    </row>
    <row r="14" spans="2:12 16384:16384" ht="35.25" customHeight="1" x14ac:dyDescent="0.2">
      <c r="B14" s="609"/>
      <c r="C14" s="607"/>
      <c r="D14" s="287" t="s">
        <v>0</v>
      </c>
      <c r="E14" s="139">
        <v>450</v>
      </c>
      <c r="F14" s="139">
        <v>450</v>
      </c>
      <c r="G14" s="139">
        <v>450</v>
      </c>
      <c r="H14" s="581"/>
      <c r="I14" s="593"/>
      <c r="J14" s="585"/>
      <c r="K14" s="585"/>
      <c r="L14" s="585"/>
    </row>
    <row r="15" spans="2:12 16384:16384" ht="32.25" customHeight="1" x14ac:dyDescent="0.2">
      <c r="B15" s="586" t="s">
        <v>403</v>
      </c>
      <c r="C15" s="588" t="s">
        <v>932</v>
      </c>
      <c r="D15" s="287" t="s">
        <v>0</v>
      </c>
      <c r="E15" s="137">
        <v>10</v>
      </c>
      <c r="F15" s="138">
        <v>80</v>
      </c>
      <c r="G15" s="138">
        <v>140</v>
      </c>
      <c r="H15" s="579" t="s">
        <v>258</v>
      </c>
      <c r="I15" s="588" t="s">
        <v>917</v>
      </c>
      <c r="J15" s="594"/>
      <c r="K15" s="594"/>
      <c r="L15" s="627" t="s">
        <v>655</v>
      </c>
    </row>
    <row r="16" spans="2:12 16384:16384" ht="36" customHeight="1" x14ac:dyDescent="0.2">
      <c r="B16" s="587"/>
      <c r="C16" s="588"/>
      <c r="D16" s="287" t="s">
        <v>1</v>
      </c>
      <c r="E16" s="137">
        <v>60</v>
      </c>
      <c r="F16" s="138">
        <v>400</v>
      </c>
      <c r="G16" s="138">
        <v>900</v>
      </c>
      <c r="H16" s="581"/>
      <c r="I16" s="588"/>
      <c r="J16" s="594"/>
      <c r="K16" s="594"/>
      <c r="L16" s="627"/>
    </row>
    <row r="17" spans="1:12" ht="25.5" customHeight="1" x14ac:dyDescent="0.2">
      <c r="B17" s="586" t="s">
        <v>46</v>
      </c>
      <c r="C17" s="606" t="s">
        <v>453</v>
      </c>
      <c r="D17" s="287" t="s">
        <v>0</v>
      </c>
      <c r="E17" s="139">
        <v>264.2</v>
      </c>
      <c r="F17" s="139">
        <v>270</v>
      </c>
      <c r="G17" s="139">
        <v>270</v>
      </c>
      <c r="H17" s="46" t="s">
        <v>258</v>
      </c>
      <c r="I17" s="592" t="s">
        <v>495</v>
      </c>
      <c r="J17" s="584" t="s">
        <v>496</v>
      </c>
      <c r="K17" s="584" t="s">
        <v>497</v>
      </c>
      <c r="L17" s="584" t="s">
        <v>497</v>
      </c>
    </row>
    <row r="18" spans="1:12" ht="30" customHeight="1" x14ac:dyDescent="0.2">
      <c r="B18" s="590"/>
      <c r="C18" s="636"/>
      <c r="D18" s="213" t="s">
        <v>307</v>
      </c>
      <c r="E18" s="138">
        <v>126</v>
      </c>
      <c r="F18" s="138">
        <v>120</v>
      </c>
      <c r="G18" s="138">
        <v>120</v>
      </c>
      <c r="H18" s="110"/>
      <c r="I18" s="637"/>
      <c r="J18" s="620"/>
      <c r="K18" s="620"/>
      <c r="L18" s="620"/>
    </row>
    <row r="19" spans="1:12" ht="29.25" customHeight="1" x14ac:dyDescent="0.2">
      <c r="B19" s="587"/>
      <c r="C19" s="607"/>
      <c r="D19" s="287" t="s">
        <v>3</v>
      </c>
      <c r="E19" s="139">
        <v>30</v>
      </c>
      <c r="F19" s="139">
        <v>30</v>
      </c>
      <c r="G19" s="139">
        <v>30</v>
      </c>
      <c r="H19" s="47"/>
      <c r="I19" s="593"/>
      <c r="J19" s="585"/>
      <c r="K19" s="585"/>
      <c r="L19" s="585"/>
    </row>
    <row r="20" spans="1:12" s="169" customFormat="1" ht="39" customHeight="1" x14ac:dyDescent="0.2">
      <c r="B20" s="538" t="s">
        <v>404</v>
      </c>
      <c r="C20" s="530" t="s">
        <v>289</v>
      </c>
      <c r="D20" s="531"/>
      <c r="E20" s="528">
        <f t="shared" ref="E20:G20" si="2">SUM(E21:E29)</f>
        <v>5324.9999999999991</v>
      </c>
      <c r="F20" s="528">
        <f t="shared" si="2"/>
        <v>6688.5999999999995</v>
      </c>
      <c r="G20" s="528">
        <f t="shared" si="2"/>
        <v>6119.5999999999995</v>
      </c>
      <c r="H20" s="539"/>
      <c r="I20" s="530" t="s">
        <v>719</v>
      </c>
      <c r="J20" s="532" t="s">
        <v>720</v>
      </c>
      <c r="K20" s="532" t="s">
        <v>720</v>
      </c>
      <c r="L20" s="532" t="s">
        <v>720</v>
      </c>
    </row>
    <row r="21" spans="1:12" ht="31.5" customHeight="1" x14ac:dyDescent="0.2">
      <c r="B21" s="589" t="s">
        <v>47</v>
      </c>
      <c r="C21" s="591" t="s">
        <v>132</v>
      </c>
      <c r="D21" s="216" t="s">
        <v>0</v>
      </c>
      <c r="E21" s="138">
        <f>4547.4+10</f>
        <v>4557.3999999999996</v>
      </c>
      <c r="F21" s="138">
        <v>5100</v>
      </c>
      <c r="G21" s="138">
        <v>5250</v>
      </c>
      <c r="H21" s="45" t="s">
        <v>264</v>
      </c>
      <c r="I21" s="610" t="s">
        <v>799</v>
      </c>
      <c r="J21" s="614" t="s">
        <v>800</v>
      </c>
      <c r="K21" s="614" t="s">
        <v>800</v>
      </c>
      <c r="L21" s="614" t="s">
        <v>800</v>
      </c>
    </row>
    <row r="22" spans="1:12" ht="27" customHeight="1" x14ac:dyDescent="0.2">
      <c r="B22" s="589"/>
      <c r="C22" s="591"/>
      <c r="D22" s="216" t="s">
        <v>4</v>
      </c>
      <c r="E22" s="138">
        <v>16.899999999999999</v>
      </c>
      <c r="F22" s="138">
        <v>16.899999999999999</v>
      </c>
      <c r="G22" s="138">
        <v>16.899999999999999</v>
      </c>
      <c r="H22" s="47"/>
      <c r="I22" s="612"/>
      <c r="J22" s="614"/>
      <c r="K22" s="614"/>
      <c r="L22" s="614"/>
    </row>
    <row r="23" spans="1:12" ht="51" customHeight="1" x14ac:dyDescent="0.2">
      <c r="B23" s="13" t="s">
        <v>48</v>
      </c>
      <c r="C23" s="216" t="s">
        <v>474</v>
      </c>
      <c r="D23" s="216" t="s">
        <v>0</v>
      </c>
      <c r="E23" s="138">
        <v>0</v>
      </c>
      <c r="F23" s="138">
        <v>75</v>
      </c>
      <c r="G23" s="138">
        <v>75</v>
      </c>
      <c r="H23" s="47"/>
      <c r="I23" s="216" t="s">
        <v>529</v>
      </c>
      <c r="J23" s="310"/>
      <c r="K23" s="163" t="s">
        <v>594</v>
      </c>
      <c r="L23" s="163" t="s">
        <v>594</v>
      </c>
    </row>
    <row r="24" spans="1:12" ht="45.75" customHeight="1" x14ac:dyDescent="0.2">
      <c r="B24" s="13" t="s">
        <v>49</v>
      </c>
      <c r="C24" s="311" t="s">
        <v>287</v>
      </c>
      <c r="D24" s="215" t="s">
        <v>0</v>
      </c>
      <c r="E24" s="141">
        <v>26.7</v>
      </c>
      <c r="F24" s="141">
        <v>26.7</v>
      </c>
      <c r="G24" s="141">
        <v>26.7</v>
      </c>
      <c r="H24" s="130" t="s">
        <v>263</v>
      </c>
      <c r="I24" s="311" t="s">
        <v>498</v>
      </c>
      <c r="J24" s="308" t="s">
        <v>497</v>
      </c>
      <c r="K24" s="308" t="s">
        <v>497</v>
      </c>
      <c r="L24" s="308" t="s">
        <v>497</v>
      </c>
    </row>
    <row r="25" spans="1:12" ht="60.75" customHeight="1" x14ac:dyDescent="0.2">
      <c r="A25" s="13"/>
      <c r="B25" s="13" t="s">
        <v>45</v>
      </c>
      <c r="C25" s="217" t="s">
        <v>133</v>
      </c>
      <c r="D25" s="138" t="s">
        <v>0</v>
      </c>
      <c r="E25" s="138">
        <v>50</v>
      </c>
      <c r="F25" s="138">
        <v>50</v>
      </c>
      <c r="G25" s="142">
        <v>50</v>
      </c>
      <c r="H25" s="24"/>
      <c r="I25" s="217" t="s">
        <v>500</v>
      </c>
      <c r="J25" s="307">
        <v>4</v>
      </c>
      <c r="K25" s="307">
        <v>4</v>
      </c>
      <c r="L25" s="307">
        <v>4</v>
      </c>
    </row>
    <row r="26" spans="1:12" ht="33.75" customHeight="1" x14ac:dyDescent="0.2">
      <c r="B26" s="608" t="s">
        <v>50</v>
      </c>
      <c r="C26" s="606" t="s">
        <v>454</v>
      </c>
      <c r="D26" s="213" t="s">
        <v>307</v>
      </c>
      <c r="E26" s="137">
        <v>110.5</v>
      </c>
      <c r="F26" s="137">
        <v>115</v>
      </c>
      <c r="G26" s="137">
        <v>115</v>
      </c>
      <c r="H26" s="46" t="s">
        <v>209</v>
      </c>
      <c r="I26" s="615" t="s">
        <v>499</v>
      </c>
      <c r="J26" s="597">
        <v>11</v>
      </c>
      <c r="K26" s="597">
        <v>11</v>
      </c>
      <c r="L26" s="597">
        <v>11</v>
      </c>
    </row>
    <row r="27" spans="1:12" ht="29.25" customHeight="1" x14ac:dyDescent="0.2">
      <c r="B27" s="609"/>
      <c r="C27" s="607"/>
      <c r="D27" s="217" t="s">
        <v>0</v>
      </c>
      <c r="E27" s="139">
        <v>163.5</v>
      </c>
      <c r="F27" s="139">
        <v>145</v>
      </c>
      <c r="G27" s="139">
        <v>145</v>
      </c>
      <c r="H27" s="111" t="s">
        <v>209</v>
      </c>
      <c r="I27" s="616"/>
      <c r="J27" s="598"/>
      <c r="K27" s="598"/>
      <c r="L27" s="598"/>
    </row>
    <row r="28" spans="1:12" ht="40.5" customHeight="1" x14ac:dyDescent="0.2">
      <c r="B28" s="589" t="s">
        <v>407</v>
      </c>
      <c r="C28" s="595" t="s">
        <v>918</v>
      </c>
      <c r="D28" s="287" t="s">
        <v>0</v>
      </c>
      <c r="E28" s="138">
        <v>60</v>
      </c>
      <c r="F28" s="138">
        <v>174</v>
      </c>
      <c r="G28" s="138">
        <v>267</v>
      </c>
      <c r="H28" s="582" t="s">
        <v>209</v>
      </c>
      <c r="I28" s="595" t="s">
        <v>501</v>
      </c>
      <c r="J28" s="625"/>
      <c r="K28" s="599"/>
      <c r="L28" s="599" t="s">
        <v>502</v>
      </c>
    </row>
    <row r="29" spans="1:12" ht="32.25" customHeight="1" x14ac:dyDescent="0.2">
      <c r="B29" s="589"/>
      <c r="C29" s="595"/>
      <c r="D29" s="217" t="s">
        <v>1</v>
      </c>
      <c r="E29" s="138">
        <v>340</v>
      </c>
      <c r="F29" s="138">
        <v>986</v>
      </c>
      <c r="G29" s="138">
        <v>174</v>
      </c>
      <c r="H29" s="583"/>
      <c r="I29" s="595"/>
      <c r="J29" s="625"/>
      <c r="K29" s="600"/>
      <c r="L29" s="600"/>
    </row>
    <row r="30" spans="1:12" s="40" customFormat="1" ht="50.25" customHeight="1" x14ac:dyDescent="0.25">
      <c r="B30" s="536" t="s">
        <v>749</v>
      </c>
      <c r="C30" s="527" t="s">
        <v>309</v>
      </c>
      <c r="D30" s="527"/>
      <c r="E30" s="528">
        <f t="shared" ref="E30:G30" si="3">SUM(E31:E33)</f>
        <v>257.54000000000002</v>
      </c>
      <c r="F30" s="528">
        <f t="shared" si="3"/>
        <v>260</v>
      </c>
      <c r="G30" s="528">
        <f t="shared" si="3"/>
        <v>260</v>
      </c>
      <c r="H30" s="537"/>
      <c r="I30" s="527" t="s">
        <v>735</v>
      </c>
      <c r="J30" s="529" t="s">
        <v>497</v>
      </c>
      <c r="K30" s="529" t="s">
        <v>497</v>
      </c>
      <c r="L30" s="529" t="s">
        <v>497</v>
      </c>
    </row>
    <row r="31" spans="1:12" s="30" customFormat="1" ht="72" customHeight="1" x14ac:dyDescent="0.2">
      <c r="B31" s="62" t="s">
        <v>54</v>
      </c>
      <c r="C31" s="312" t="s">
        <v>455</v>
      </c>
      <c r="D31" s="217" t="s">
        <v>0</v>
      </c>
      <c r="E31" s="137">
        <v>110</v>
      </c>
      <c r="F31" s="137">
        <v>135</v>
      </c>
      <c r="G31" s="137">
        <v>135</v>
      </c>
      <c r="H31" s="46" t="s">
        <v>267</v>
      </c>
      <c r="I31" s="213" t="s">
        <v>504</v>
      </c>
      <c r="J31" s="313" t="s">
        <v>505</v>
      </c>
      <c r="K31" s="313" t="s">
        <v>505</v>
      </c>
      <c r="L31" s="313" t="s">
        <v>505</v>
      </c>
    </row>
    <row r="32" spans="1:12" s="30" customFormat="1" ht="43.5" customHeight="1" x14ac:dyDescent="0.2">
      <c r="A32" s="8"/>
      <c r="B32" s="62" t="s">
        <v>56</v>
      </c>
      <c r="C32" s="314" t="s">
        <v>456</v>
      </c>
      <c r="D32" s="314" t="s">
        <v>0</v>
      </c>
      <c r="E32" s="137">
        <v>70</v>
      </c>
      <c r="F32" s="137">
        <v>45</v>
      </c>
      <c r="G32" s="137">
        <v>45</v>
      </c>
      <c r="H32" s="46" t="s">
        <v>260</v>
      </c>
      <c r="I32" s="287" t="s">
        <v>506</v>
      </c>
      <c r="J32" s="315" t="s">
        <v>507</v>
      </c>
      <c r="K32" s="315" t="s">
        <v>507</v>
      </c>
      <c r="L32" s="315" t="s">
        <v>507</v>
      </c>
    </row>
    <row r="33" spans="2:12" s="30" customFormat="1" ht="51" customHeight="1" x14ac:dyDescent="0.2">
      <c r="B33" s="23" t="s">
        <v>57</v>
      </c>
      <c r="C33" s="208" t="s">
        <v>163</v>
      </c>
      <c r="D33" s="208" t="s">
        <v>0</v>
      </c>
      <c r="E33" s="138">
        <v>77.540000000000006</v>
      </c>
      <c r="F33" s="138">
        <v>80</v>
      </c>
      <c r="G33" s="138">
        <v>80</v>
      </c>
      <c r="H33" s="46" t="s">
        <v>260</v>
      </c>
      <c r="I33" s="212" t="s">
        <v>919</v>
      </c>
      <c r="J33" s="315" t="s">
        <v>721</v>
      </c>
      <c r="K33" s="315" t="s">
        <v>721</v>
      </c>
      <c r="L33" s="315" t="s">
        <v>721</v>
      </c>
    </row>
    <row r="34" spans="2:12" s="40" customFormat="1" ht="41.25" customHeight="1" x14ac:dyDescent="0.25">
      <c r="B34" s="536" t="s">
        <v>405</v>
      </c>
      <c r="C34" s="527" t="s">
        <v>135</v>
      </c>
      <c r="D34" s="527"/>
      <c r="E34" s="528">
        <f>SUM(E35:E43)</f>
        <v>4885</v>
      </c>
      <c r="F34" s="528">
        <f>SUM(F35:F43)</f>
        <v>7785</v>
      </c>
      <c r="G34" s="528">
        <f>SUM(G35:G43)</f>
        <v>4012</v>
      </c>
      <c r="H34" s="537"/>
      <c r="I34" s="527" t="s">
        <v>519</v>
      </c>
      <c r="J34" s="529" t="s">
        <v>518</v>
      </c>
      <c r="K34" s="529" t="s">
        <v>518</v>
      </c>
      <c r="L34" s="529" t="s">
        <v>518</v>
      </c>
    </row>
    <row r="35" spans="2:12" s="30" customFormat="1" ht="15.75" customHeight="1" x14ac:dyDescent="0.2">
      <c r="B35" s="613" t="s">
        <v>408</v>
      </c>
      <c r="C35" s="596" t="s">
        <v>920</v>
      </c>
      <c r="D35" s="208" t="s">
        <v>0</v>
      </c>
      <c r="E35" s="137">
        <v>0</v>
      </c>
      <c r="F35" s="137">
        <v>2160</v>
      </c>
      <c r="G35" s="137">
        <v>1336</v>
      </c>
      <c r="H35" s="579" t="s">
        <v>274</v>
      </c>
      <c r="I35" s="596" t="s">
        <v>517</v>
      </c>
      <c r="J35" s="626">
        <v>30</v>
      </c>
      <c r="K35" s="626">
        <v>65</v>
      </c>
      <c r="L35" s="626">
        <v>85</v>
      </c>
    </row>
    <row r="36" spans="2:12" s="30" customFormat="1" ht="15.75" customHeight="1" x14ac:dyDescent="0.2">
      <c r="B36" s="613"/>
      <c r="C36" s="596"/>
      <c r="D36" s="208" t="s">
        <v>2</v>
      </c>
      <c r="E36" s="137">
        <v>1000</v>
      </c>
      <c r="F36" s="137">
        <v>0</v>
      </c>
      <c r="G36" s="137">
        <v>0</v>
      </c>
      <c r="H36" s="580"/>
      <c r="I36" s="596"/>
      <c r="J36" s="626"/>
      <c r="K36" s="626"/>
      <c r="L36" s="626"/>
    </row>
    <row r="37" spans="2:12" s="30" customFormat="1" ht="15.75" customHeight="1" x14ac:dyDescent="0.2">
      <c r="B37" s="613"/>
      <c r="C37" s="596"/>
      <c r="D37" s="208" t="s">
        <v>1</v>
      </c>
      <c r="E37" s="137">
        <v>1890</v>
      </c>
      <c r="F37" s="137">
        <v>2990</v>
      </c>
      <c r="G37" s="137">
        <v>1285</v>
      </c>
      <c r="H37" s="580"/>
      <c r="I37" s="596"/>
      <c r="J37" s="626"/>
      <c r="K37" s="626"/>
      <c r="L37" s="626"/>
    </row>
    <row r="38" spans="2:12" s="30" customFormat="1" ht="15.75" customHeight="1" x14ac:dyDescent="0.2">
      <c r="B38" s="613"/>
      <c r="C38" s="596"/>
      <c r="D38" s="208" t="s">
        <v>161</v>
      </c>
      <c r="E38" s="137">
        <v>1420</v>
      </c>
      <c r="F38" s="137">
        <v>2160</v>
      </c>
      <c r="G38" s="137">
        <v>916</v>
      </c>
      <c r="H38" s="581"/>
      <c r="I38" s="596"/>
      <c r="J38" s="626"/>
      <c r="K38" s="626"/>
      <c r="L38" s="626"/>
    </row>
    <row r="39" spans="2:12" s="30" customFormat="1" ht="27.75" customHeight="1" x14ac:dyDescent="0.2">
      <c r="B39" s="62" t="s">
        <v>406</v>
      </c>
      <c r="C39" s="208" t="s">
        <v>459</v>
      </c>
      <c r="D39" s="208" t="s">
        <v>0</v>
      </c>
      <c r="E39" s="137">
        <v>20</v>
      </c>
      <c r="F39" s="137">
        <v>20</v>
      </c>
      <c r="G39" s="137">
        <v>20</v>
      </c>
      <c r="H39" s="45" t="s">
        <v>261</v>
      </c>
      <c r="I39" s="209" t="s">
        <v>508</v>
      </c>
      <c r="J39" s="164" t="s">
        <v>509</v>
      </c>
      <c r="K39" s="164" t="s">
        <v>509</v>
      </c>
      <c r="L39" s="164" t="s">
        <v>509</v>
      </c>
    </row>
    <row r="40" spans="2:12" s="30" customFormat="1" ht="54" customHeight="1" x14ac:dyDescent="0.2">
      <c r="B40" s="74" t="s">
        <v>63</v>
      </c>
      <c r="C40" s="208" t="s">
        <v>480</v>
      </c>
      <c r="D40" s="208" t="s">
        <v>0</v>
      </c>
      <c r="E40" s="140">
        <v>30</v>
      </c>
      <c r="F40" s="140">
        <v>30</v>
      </c>
      <c r="G40" s="140">
        <v>30</v>
      </c>
      <c r="H40" s="126" t="s">
        <v>274</v>
      </c>
      <c r="I40" s="208" t="s">
        <v>512</v>
      </c>
      <c r="J40" s="164">
        <v>1</v>
      </c>
      <c r="K40" s="164">
        <v>1</v>
      </c>
      <c r="L40" s="164">
        <v>1</v>
      </c>
    </row>
    <row r="41" spans="2:12" s="30" customFormat="1" ht="26.25" customHeight="1" x14ac:dyDescent="0.2">
      <c r="B41" s="62" t="s">
        <v>64</v>
      </c>
      <c r="C41" s="208" t="s">
        <v>796</v>
      </c>
      <c r="D41" s="208" t="s">
        <v>0</v>
      </c>
      <c r="E41" s="140">
        <v>400</v>
      </c>
      <c r="F41" s="140">
        <v>300</v>
      </c>
      <c r="G41" s="140">
        <v>300</v>
      </c>
      <c r="H41" s="46" t="s">
        <v>274</v>
      </c>
      <c r="I41" s="208" t="s">
        <v>508</v>
      </c>
      <c r="J41" s="164" t="s">
        <v>880</v>
      </c>
      <c r="K41" s="164" t="s">
        <v>879</v>
      </c>
      <c r="L41" s="164" t="s">
        <v>879</v>
      </c>
    </row>
    <row r="42" spans="2:12" s="30" customFormat="1" ht="35.25" customHeight="1" x14ac:dyDescent="0.2">
      <c r="B42" s="62" t="s">
        <v>65</v>
      </c>
      <c r="C42" s="208" t="s">
        <v>457</v>
      </c>
      <c r="D42" s="208" t="s">
        <v>0</v>
      </c>
      <c r="E42" s="137">
        <v>95</v>
      </c>
      <c r="F42" s="137">
        <v>95</v>
      </c>
      <c r="G42" s="137">
        <v>95</v>
      </c>
      <c r="H42" s="46" t="s">
        <v>274</v>
      </c>
      <c r="I42" s="208" t="s">
        <v>510</v>
      </c>
      <c r="J42" s="164" t="s">
        <v>507</v>
      </c>
      <c r="K42" s="164" t="s">
        <v>507</v>
      </c>
      <c r="L42" s="164" t="s">
        <v>507</v>
      </c>
    </row>
    <row r="43" spans="2:12" s="30" customFormat="1" ht="40.5" customHeight="1" x14ac:dyDescent="0.2">
      <c r="B43" s="62" t="s">
        <v>797</v>
      </c>
      <c r="C43" s="208" t="s">
        <v>458</v>
      </c>
      <c r="D43" s="208" t="s">
        <v>0</v>
      </c>
      <c r="E43" s="137">
        <v>30</v>
      </c>
      <c r="F43" s="137">
        <v>30</v>
      </c>
      <c r="G43" s="137">
        <v>30</v>
      </c>
      <c r="H43" s="46" t="s">
        <v>274</v>
      </c>
      <c r="I43" s="208" t="s">
        <v>511</v>
      </c>
      <c r="J43" s="164" t="s">
        <v>507</v>
      </c>
      <c r="K43" s="164" t="s">
        <v>507</v>
      </c>
      <c r="L43" s="164" t="s">
        <v>507</v>
      </c>
    </row>
    <row r="44" spans="2:12" s="40" customFormat="1" ht="59.25" customHeight="1" x14ac:dyDescent="0.25">
      <c r="B44" s="536" t="s">
        <v>409</v>
      </c>
      <c r="C44" s="527" t="s">
        <v>318</v>
      </c>
      <c r="D44" s="527"/>
      <c r="E44" s="528">
        <f t="shared" ref="E44:G44" si="4">SUM(E45:E46)</f>
        <v>1092.2</v>
      </c>
      <c r="F44" s="528">
        <f t="shared" si="4"/>
        <v>150</v>
      </c>
      <c r="G44" s="528">
        <f t="shared" si="4"/>
        <v>150</v>
      </c>
      <c r="H44" s="537"/>
      <c r="I44" s="527" t="s">
        <v>716</v>
      </c>
      <c r="J44" s="529" t="s">
        <v>872</v>
      </c>
      <c r="K44" s="529" t="s">
        <v>1006</v>
      </c>
      <c r="L44" s="529" t="s">
        <v>1007</v>
      </c>
    </row>
    <row r="45" spans="2:12" s="30" customFormat="1" ht="35.25" customHeight="1" x14ac:dyDescent="0.2">
      <c r="B45" s="23" t="s">
        <v>410</v>
      </c>
      <c r="C45" s="208" t="s">
        <v>460</v>
      </c>
      <c r="D45" s="208" t="s">
        <v>0</v>
      </c>
      <c r="E45" s="137">
        <v>100</v>
      </c>
      <c r="F45" s="137">
        <v>150</v>
      </c>
      <c r="G45" s="137">
        <v>150</v>
      </c>
      <c r="H45" s="111" t="s">
        <v>273</v>
      </c>
      <c r="I45" s="208" t="s">
        <v>520</v>
      </c>
      <c r="J45" s="163" t="s">
        <v>798</v>
      </c>
      <c r="K45" s="163" t="s">
        <v>798</v>
      </c>
      <c r="L45" s="163" t="s">
        <v>798</v>
      </c>
    </row>
    <row r="46" spans="2:12" s="30" customFormat="1" ht="39.75" customHeight="1" x14ac:dyDescent="0.2">
      <c r="B46" s="23" t="s">
        <v>927</v>
      </c>
      <c r="C46" s="210" t="s">
        <v>302</v>
      </c>
      <c r="D46" s="208" t="s">
        <v>2</v>
      </c>
      <c r="E46" s="137">
        <v>992.2</v>
      </c>
      <c r="F46" s="137">
        <v>0</v>
      </c>
      <c r="G46" s="137">
        <v>0</v>
      </c>
      <c r="H46" s="111" t="s">
        <v>273</v>
      </c>
      <c r="I46" s="210" t="s">
        <v>516</v>
      </c>
      <c r="J46" s="316" t="s">
        <v>513</v>
      </c>
      <c r="K46" s="317"/>
      <c r="L46" s="317"/>
    </row>
    <row r="47" spans="2:12" s="40" customFormat="1" ht="47.25" customHeight="1" x14ac:dyDescent="0.25">
      <c r="B47" s="536" t="s">
        <v>411</v>
      </c>
      <c r="C47" s="527" t="s">
        <v>136</v>
      </c>
      <c r="D47" s="527"/>
      <c r="E47" s="528">
        <f t="shared" ref="E47:G47" si="5">SUM(E48:E55)</f>
        <v>7120</v>
      </c>
      <c r="F47" s="528">
        <f t="shared" si="5"/>
        <v>9078</v>
      </c>
      <c r="G47" s="528">
        <f t="shared" si="5"/>
        <v>9628</v>
      </c>
      <c r="H47" s="537"/>
      <c r="I47" s="527" t="s">
        <v>724</v>
      </c>
      <c r="J47" s="529" t="s">
        <v>921</v>
      </c>
      <c r="K47" s="529" t="s">
        <v>922</v>
      </c>
      <c r="L47" s="529" t="s">
        <v>923</v>
      </c>
    </row>
    <row r="48" spans="2:12" s="30" customFormat="1" ht="66.75" customHeight="1" x14ac:dyDescent="0.2">
      <c r="B48" s="13" t="s">
        <v>412</v>
      </c>
      <c r="C48" s="218" t="s">
        <v>314</v>
      </c>
      <c r="D48" s="217" t="s">
        <v>312</v>
      </c>
      <c r="E48" s="137">
        <v>3200</v>
      </c>
      <c r="F48" s="137">
        <v>3200</v>
      </c>
      <c r="G48" s="137">
        <v>3200</v>
      </c>
      <c r="H48" s="46" t="s">
        <v>269</v>
      </c>
      <c r="I48" s="209" t="s">
        <v>521</v>
      </c>
      <c r="J48" s="165" t="s">
        <v>522</v>
      </c>
      <c r="K48" s="165" t="s">
        <v>522</v>
      </c>
      <c r="L48" s="165" t="s">
        <v>522</v>
      </c>
    </row>
    <row r="49" spans="2:12" s="30" customFormat="1" ht="39.75" customHeight="1" x14ac:dyDescent="0.2">
      <c r="B49" s="13" t="s">
        <v>413</v>
      </c>
      <c r="C49" s="318" t="s">
        <v>327</v>
      </c>
      <c r="D49" s="138" t="s">
        <v>0</v>
      </c>
      <c r="E49" s="137">
        <v>230</v>
      </c>
      <c r="F49" s="137">
        <v>230</v>
      </c>
      <c r="G49" s="137">
        <v>230</v>
      </c>
      <c r="H49" s="46" t="s">
        <v>264</v>
      </c>
      <c r="I49" s="217" t="s">
        <v>722</v>
      </c>
      <c r="J49" s="319" t="s">
        <v>723</v>
      </c>
      <c r="K49" s="319" t="s">
        <v>723</v>
      </c>
      <c r="L49" s="319" t="s">
        <v>723</v>
      </c>
    </row>
    <row r="50" spans="2:12" s="7" customFormat="1" ht="27.75" customHeight="1" x14ac:dyDescent="0.2">
      <c r="B50" s="586" t="s">
        <v>924</v>
      </c>
      <c r="C50" s="610" t="s">
        <v>925</v>
      </c>
      <c r="D50" s="208" t="s">
        <v>0</v>
      </c>
      <c r="E50" s="143">
        <v>90</v>
      </c>
      <c r="F50" s="143">
        <v>450</v>
      </c>
      <c r="G50" s="143">
        <v>550</v>
      </c>
      <c r="H50" s="67" t="s">
        <v>268</v>
      </c>
      <c r="I50" s="610" t="s">
        <v>515</v>
      </c>
      <c r="J50" s="617"/>
      <c r="K50" s="622"/>
      <c r="L50" s="622" t="s">
        <v>502</v>
      </c>
    </row>
    <row r="51" spans="2:12" s="7" customFormat="1" ht="27.75" customHeight="1" x14ac:dyDescent="0.2">
      <c r="B51" s="590"/>
      <c r="C51" s="611"/>
      <c r="D51" s="208" t="s">
        <v>2</v>
      </c>
      <c r="E51" s="143">
        <v>150</v>
      </c>
      <c r="F51" s="143">
        <v>0</v>
      </c>
      <c r="G51" s="143">
        <v>0</v>
      </c>
      <c r="H51" s="112"/>
      <c r="I51" s="611"/>
      <c r="J51" s="618"/>
      <c r="K51" s="623"/>
      <c r="L51" s="623"/>
    </row>
    <row r="52" spans="2:12" s="7" customFormat="1" ht="27.75" customHeight="1" x14ac:dyDescent="0.2">
      <c r="B52" s="587"/>
      <c r="C52" s="612"/>
      <c r="D52" s="208" t="s">
        <v>1</v>
      </c>
      <c r="E52" s="143">
        <v>1360</v>
      </c>
      <c r="F52" s="143">
        <v>2550</v>
      </c>
      <c r="G52" s="143">
        <v>3000</v>
      </c>
      <c r="H52" s="112" t="s">
        <v>270</v>
      </c>
      <c r="I52" s="612"/>
      <c r="J52" s="619"/>
      <c r="K52" s="624"/>
      <c r="L52" s="624"/>
    </row>
    <row r="53" spans="2:12" s="30" customFormat="1" ht="33.75" customHeight="1" x14ac:dyDescent="0.2">
      <c r="B53" s="13" t="s">
        <v>414</v>
      </c>
      <c r="C53" s="208" t="s">
        <v>146</v>
      </c>
      <c r="D53" s="208" t="s">
        <v>0</v>
      </c>
      <c r="E53" s="138">
        <v>120</v>
      </c>
      <c r="F53" s="138">
        <v>150</v>
      </c>
      <c r="G53" s="138">
        <v>150</v>
      </c>
      <c r="H53" s="46" t="s">
        <v>271</v>
      </c>
      <c r="I53" s="208" t="s">
        <v>514</v>
      </c>
      <c r="J53" s="164">
        <v>2</v>
      </c>
      <c r="K53" s="164">
        <v>3</v>
      </c>
      <c r="L53" s="164">
        <v>3</v>
      </c>
    </row>
    <row r="54" spans="2:12" s="7" customFormat="1" ht="39" customHeight="1" x14ac:dyDescent="0.2">
      <c r="B54" s="13" t="s">
        <v>415</v>
      </c>
      <c r="C54" s="210" t="s">
        <v>319</v>
      </c>
      <c r="D54" s="208" t="s">
        <v>0</v>
      </c>
      <c r="E54" s="144">
        <v>1770</v>
      </c>
      <c r="F54" s="144">
        <v>2198</v>
      </c>
      <c r="G54" s="144">
        <v>2198</v>
      </c>
      <c r="H54" s="112"/>
      <c r="I54" s="210" t="s">
        <v>523</v>
      </c>
      <c r="J54" s="224">
        <v>29</v>
      </c>
      <c r="K54" s="224">
        <v>29</v>
      </c>
      <c r="L54" s="224">
        <v>29</v>
      </c>
    </row>
    <row r="55" spans="2:12" s="30" customFormat="1" ht="37.5" customHeight="1" x14ac:dyDescent="0.2">
      <c r="B55" s="13" t="s">
        <v>416</v>
      </c>
      <c r="C55" s="208" t="s">
        <v>145</v>
      </c>
      <c r="D55" s="208" t="s">
        <v>0</v>
      </c>
      <c r="E55" s="138">
        <v>200</v>
      </c>
      <c r="F55" s="138">
        <v>300</v>
      </c>
      <c r="G55" s="138">
        <v>300</v>
      </c>
      <c r="H55" s="46" t="s">
        <v>216</v>
      </c>
      <c r="I55" s="212" t="s">
        <v>926</v>
      </c>
      <c r="J55" s="164">
        <v>100</v>
      </c>
      <c r="K55" s="164">
        <v>100</v>
      </c>
      <c r="L55" s="164">
        <v>100</v>
      </c>
    </row>
    <row r="56" spans="2:12" s="40" customFormat="1" ht="52.5" customHeight="1" x14ac:dyDescent="0.25">
      <c r="B56" s="536" t="s">
        <v>417</v>
      </c>
      <c r="C56" s="527" t="s">
        <v>315</v>
      </c>
      <c r="D56" s="527"/>
      <c r="E56" s="528">
        <f t="shared" ref="E56:G56" si="6">SUM(E57:E61)</f>
        <v>1347.6</v>
      </c>
      <c r="F56" s="528">
        <f t="shared" si="6"/>
        <v>1880</v>
      </c>
      <c r="G56" s="528">
        <f t="shared" si="6"/>
        <v>1880</v>
      </c>
      <c r="H56" s="537"/>
      <c r="I56" s="527" t="s">
        <v>531</v>
      </c>
      <c r="J56" s="529" t="s">
        <v>528</v>
      </c>
      <c r="K56" s="529" t="s">
        <v>528</v>
      </c>
      <c r="L56" s="529" t="s">
        <v>528</v>
      </c>
    </row>
    <row r="57" spans="2:12" s="30" customFormat="1" ht="35.25" customHeight="1" x14ac:dyDescent="0.2">
      <c r="B57" s="68" t="s">
        <v>418</v>
      </c>
      <c r="C57" s="209" t="s">
        <v>137</v>
      </c>
      <c r="D57" s="208" t="s">
        <v>0</v>
      </c>
      <c r="E57" s="137">
        <v>55</v>
      </c>
      <c r="F57" s="137">
        <v>500</v>
      </c>
      <c r="G57" s="137">
        <v>500</v>
      </c>
      <c r="H57" s="46" t="s">
        <v>216</v>
      </c>
      <c r="I57" s="209" t="s">
        <v>745</v>
      </c>
      <c r="J57" s="162" t="s">
        <v>770</v>
      </c>
      <c r="K57" s="162">
        <v>1</v>
      </c>
      <c r="L57" s="162" t="s">
        <v>545</v>
      </c>
    </row>
    <row r="58" spans="2:12" s="30" customFormat="1" ht="27.75" customHeight="1" x14ac:dyDescent="0.2">
      <c r="B58" s="13" t="s">
        <v>419</v>
      </c>
      <c r="C58" s="208" t="s">
        <v>461</v>
      </c>
      <c r="D58" s="208" t="s">
        <v>0</v>
      </c>
      <c r="E58" s="137">
        <v>80</v>
      </c>
      <c r="F58" s="137">
        <v>80</v>
      </c>
      <c r="G58" s="137">
        <v>80</v>
      </c>
      <c r="H58" s="46" t="s">
        <v>216</v>
      </c>
      <c r="I58" s="213" t="s">
        <v>524</v>
      </c>
      <c r="J58" s="163">
        <v>5</v>
      </c>
      <c r="K58" s="163">
        <v>5</v>
      </c>
      <c r="L58" s="163" t="s">
        <v>493</v>
      </c>
    </row>
    <row r="59" spans="2:12" s="30" customFormat="1" ht="34.5" customHeight="1" x14ac:dyDescent="0.2">
      <c r="B59" s="31" t="s">
        <v>420</v>
      </c>
      <c r="C59" s="209" t="s">
        <v>462</v>
      </c>
      <c r="D59" s="208" t="s">
        <v>0</v>
      </c>
      <c r="E59" s="138">
        <v>1000</v>
      </c>
      <c r="F59" s="137">
        <v>1000</v>
      </c>
      <c r="G59" s="137">
        <v>1000</v>
      </c>
      <c r="H59" s="45" t="s">
        <v>272</v>
      </c>
      <c r="I59" s="209" t="s">
        <v>754</v>
      </c>
      <c r="J59" s="162" t="s">
        <v>528</v>
      </c>
      <c r="K59" s="162" t="s">
        <v>528</v>
      </c>
      <c r="L59" s="162" t="s">
        <v>528</v>
      </c>
    </row>
    <row r="60" spans="2:12" s="30" customFormat="1" ht="45" customHeight="1" x14ac:dyDescent="0.2">
      <c r="B60" s="23" t="s">
        <v>421</v>
      </c>
      <c r="C60" s="314" t="s">
        <v>162</v>
      </c>
      <c r="D60" s="314" t="s">
        <v>0</v>
      </c>
      <c r="E60" s="137">
        <v>112.6</v>
      </c>
      <c r="F60" s="137">
        <v>100</v>
      </c>
      <c r="G60" s="137">
        <v>100</v>
      </c>
      <c r="H60" s="46" t="s">
        <v>260</v>
      </c>
      <c r="I60" s="287" t="s">
        <v>525</v>
      </c>
      <c r="J60" s="163" t="s">
        <v>526</v>
      </c>
      <c r="K60" s="163" t="s">
        <v>526</v>
      </c>
      <c r="L60" s="163" t="s">
        <v>526</v>
      </c>
    </row>
    <row r="61" spans="2:12" s="30" customFormat="1" ht="52.5" customHeight="1" x14ac:dyDescent="0.2">
      <c r="B61" s="13" t="s">
        <v>422</v>
      </c>
      <c r="C61" s="208" t="s">
        <v>316</v>
      </c>
      <c r="D61" s="208" t="s">
        <v>0</v>
      </c>
      <c r="E61" s="138">
        <v>100</v>
      </c>
      <c r="F61" s="138">
        <v>200</v>
      </c>
      <c r="G61" s="138">
        <v>200</v>
      </c>
      <c r="H61" s="46"/>
      <c r="I61" s="287" t="s">
        <v>525</v>
      </c>
      <c r="J61" s="163" t="s">
        <v>493</v>
      </c>
      <c r="K61" s="163" t="s">
        <v>493</v>
      </c>
      <c r="L61" s="163" t="s">
        <v>493</v>
      </c>
    </row>
    <row r="62" spans="2:12" s="575" customFormat="1" ht="21.75" customHeight="1" x14ac:dyDescent="0.25">
      <c r="B62" s="601" t="s">
        <v>177</v>
      </c>
      <c r="C62" s="601"/>
      <c r="D62" s="602"/>
      <c r="E62" s="526">
        <f>+E56+E47+E44+E34+E30+E20+E12+E6</f>
        <v>23721.039999999997</v>
      </c>
      <c r="F62" s="526">
        <f>+F56+F47+F44+F34+F30+F20+F12+F6</f>
        <v>29861.599999999999</v>
      </c>
      <c r="G62" s="526">
        <f>+G56+G47+G44+G34+G30+G20+G12+G6</f>
        <v>26629.599999999999</v>
      </c>
      <c r="H62" s="572"/>
      <c r="I62" s="573"/>
      <c r="J62" s="574"/>
      <c r="K62" s="574"/>
      <c r="L62" s="574"/>
    </row>
    <row r="63" spans="2:12" s="30" customFormat="1" ht="17.25" customHeight="1" x14ac:dyDescent="0.2">
      <c r="B63" s="603"/>
      <c r="C63" s="604"/>
      <c r="D63" s="605"/>
      <c r="E63" s="137"/>
      <c r="F63" s="137"/>
      <c r="G63" s="137"/>
      <c r="H63" s="113"/>
      <c r="I63" s="320"/>
      <c r="J63" s="321"/>
      <c r="K63" s="321"/>
      <c r="L63" s="321"/>
    </row>
    <row r="64" spans="2:12" s="30" customFormat="1" ht="30" customHeight="1" x14ac:dyDescent="0.2">
      <c r="B64" s="519"/>
      <c r="C64" s="520" t="s">
        <v>149</v>
      </c>
      <c r="D64" s="520"/>
      <c r="E64" s="521">
        <f t="shared" ref="E64:F64" si="7">SUM(E66:E71)</f>
        <v>22301.040000000005</v>
      </c>
      <c r="F64" s="521">
        <f t="shared" si="7"/>
        <v>27701.600000000002</v>
      </c>
      <c r="G64" s="521">
        <f t="shared" ref="G64" si="8">SUM(G66:G71)</f>
        <v>25713.600000000002</v>
      </c>
      <c r="H64" s="113"/>
      <c r="I64" s="320"/>
      <c r="J64" s="122"/>
      <c r="K64" s="122"/>
      <c r="L64" s="122"/>
    </row>
    <row r="65" spans="2:12" s="30" customFormat="1" ht="17.25" customHeight="1" x14ac:dyDescent="0.2">
      <c r="B65" s="25"/>
      <c r="C65" s="35" t="s">
        <v>150</v>
      </c>
      <c r="D65" s="37"/>
      <c r="E65" s="38"/>
      <c r="F65" s="38"/>
      <c r="G65" s="38"/>
      <c r="H65" s="113"/>
      <c r="I65" s="320"/>
      <c r="J65" s="124"/>
      <c r="K65" s="124"/>
      <c r="L65" s="124"/>
    </row>
    <row r="66" spans="2:12" s="30" customFormat="1" ht="31.5" customHeight="1" x14ac:dyDescent="0.2">
      <c r="B66" s="25"/>
      <c r="C66" s="441" t="s">
        <v>151</v>
      </c>
      <c r="D66" s="322" t="s">
        <v>0</v>
      </c>
      <c r="E66" s="38">
        <f>+E61+E60+E59+E58+E57+E55+E54+E53+E50+E49+E45+E43+E42+E41+E40+E39+E35+E33+E32+E31+E28+E27+E26+E25+E24+E23+E21+E17+E18+E15+E13+E11+E10+E9+E7+E14</f>
        <v>13247.94</v>
      </c>
      <c r="F66" s="38">
        <f t="shared" ref="F66:G66" si="9">+F61+F60+F59+F58+F57+F55+F54+F53+F50+F49+F45+F43+F42+F41+F40+F39+F35+F33+F32+F31+F28+F27+F26+F25+F24+F23+F21+F17+F18+F15+F13+F11+F10+F9+F7+F14</f>
        <v>17514.7</v>
      </c>
      <c r="G66" s="38">
        <f t="shared" si="9"/>
        <v>17093.7</v>
      </c>
      <c r="H66" s="113"/>
      <c r="I66" s="320"/>
      <c r="J66" s="124"/>
      <c r="K66" s="124"/>
      <c r="L66" s="124"/>
    </row>
    <row r="67" spans="2:12" s="30" customFormat="1" ht="22.5" customHeight="1" x14ac:dyDescent="0.2">
      <c r="B67" s="25"/>
      <c r="C67" s="441" t="s">
        <v>152</v>
      </c>
      <c r="D67" s="322" t="s">
        <v>3</v>
      </c>
      <c r="E67" s="38">
        <f>+E48+E19+E8</f>
        <v>3244</v>
      </c>
      <c r="F67" s="38">
        <f>+F48+F19+F8</f>
        <v>3244</v>
      </c>
      <c r="G67" s="38">
        <f>+G48+G19+G8</f>
        <v>3244</v>
      </c>
      <c r="H67" s="113"/>
      <c r="I67" s="320"/>
      <c r="J67" s="124"/>
      <c r="K67" s="124"/>
      <c r="L67" s="124"/>
    </row>
    <row r="68" spans="2:12" s="30" customFormat="1" ht="21" customHeight="1" x14ac:dyDescent="0.2">
      <c r="B68" s="25"/>
      <c r="C68" s="441" t="s">
        <v>153</v>
      </c>
      <c r="D68" s="322" t="s">
        <v>4</v>
      </c>
      <c r="E68" s="38">
        <f>+E22</f>
        <v>16.899999999999999</v>
      </c>
      <c r="F68" s="38">
        <f>+F22</f>
        <v>16.899999999999999</v>
      </c>
      <c r="G68" s="38">
        <f>+G22</f>
        <v>16.899999999999999</v>
      </c>
      <c r="H68" s="113"/>
      <c r="I68" s="320"/>
      <c r="J68" s="124"/>
      <c r="K68" s="124"/>
      <c r="L68" s="124"/>
    </row>
    <row r="69" spans="2:12" s="30" customFormat="1" ht="22.5" customHeight="1" x14ac:dyDescent="0.2">
      <c r="B69" s="25"/>
      <c r="C69" s="441" t="s">
        <v>154</v>
      </c>
      <c r="D69" s="322" t="s">
        <v>1</v>
      </c>
      <c r="E69" s="38">
        <f>+E52+E37+E29+E16</f>
        <v>3650</v>
      </c>
      <c r="F69" s="38">
        <f>+F52+F37+F29+F16</f>
        <v>6926</v>
      </c>
      <c r="G69" s="38">
        <f>+G52+G37+G29+G16</f>
        <v>5359</v>
      </c>
      <c r="H69" s="113"/>
      <c r="I69" s="320"/>
      <c r="J69" s="124"/>
      <c r="K69" s="124"/>
      <c r="L69" s="124"/>
    </row>
    <row r="70" spans="2:12" s="30" customFormat="1" ht="22.5" customHeight="1" x14ac:dyDescent="0.2">
      <c r="B70" s="25"/>
      <c r="C70" s="441" t="s">
        <v>155</v>
      </c>
      <c r="D70" s="322" t="s">
        <v>2</v>
      </c>
      <c r="E70" s="38">
        <f>+E46+E36+E51</f>
        <v>2142.1999999999998</v>
      </c>
      <c r="F70" s="38">
        <f>+F46+F36+F51</f>
        <v>0</v>
      </c>
      <c r="G70" s="38">
        <f>+G46+G36+G51</f>
        <v>0</v>
      </c>
      <c r="H70" s="113"/>
      <c r="I70" s="320"/>
      <c r="J70" s="124"/>
      <c r="K70" s="124"/>
      <c r="L70" s="124"/>
    </row>
    <row r="71" spans="2:12" s="30" customFormat="1" ht="22.5" customHeight="1" x14ac:dyDescent="0.2">
      <c r="B71" s="14"/>
      <c r="C71" s="442" t="s">
        <v>156</v>
      </c>
      <c r="D71" s="323" t="s">
        <v>160</v>
      </c>
      <c r="E71" s="38"/>
      <c r="F71" s="38"/>
      <c r="G71" s="38"/>
      <c r="H71" s="113"/>
      <c r="I71" s="320"/>
      <c r="J71" s="124"/>
      <c r="K71" s="124"/>
      <c r="L71" s="124"/>
    </row>
    <row r="72" spans="2:12" s="30" customFormat="1" ht="45.75" customHeight="1" x14ac:dyDescent="0.2">
      <c r="B72" s="522"/>
      <c r="C72" s="523" t="s">
        <v>157</v>
      </c>
      <c r="D72" s="524" t="s">
        <v>161</v>
      </c>
      <c r="E72" s="521">
        <f>+E38</f>
        <v>1420</v>
      </c>
      <c r="F72" s="521">
        <f>+F38</f>
        <v>2160</v>
      </c>
      <c r="G72" s="521">
        <f>+G38</f>
        <v>916</v>
      </c>
      <c r="H72" s="113"/>
      <c r="I72" s="320"/>
      <c r="J72" s="125"/>
      <c r="K72" s="125"/>
      <c r="L72" s="125"/>
    </row>
    <row r="73" spans="2:12" s="30" customFormat="1" ht="35.25" customHeight="1" x14ac:dyDescent="0.2">
      <c r="B73" s="451"/>
      <c r="C73" s="451" t="s">
        <v>159</v>
      </c>
      <c r="D73" s="451"/>
      <c r="E73" s="525">
        <f t="shared" ref="E73:G73" si="10">+E72+E64</f>
        <v>23721.040000000005</v>
      </c>
      <c r="F73" s="525">
        <f t="shared" si="10"/>
        <v>29861.600000000002</v>
      </c>
      <c r="G73" s="525">
        <f t="shared" si="10"/>
        <v>26629.600000000002</v>
      </c>
      <c r="H73" s="113"/>
      <c r="I73" s="320"/>
      <c r="J73" s="125"/>
      <c r="K73" s="125"/>
      <c r="L73" s="125"/>
    </row>
    <row r="74" spans="2:12" s="115" customFormat="1" ht="18" customHeight="1" x14ac:dyDescent="0.2">
      <c r="B74" s="36"/>
      <c r="C74" s="441" t="s">
        <v>158</v>
      </c>
      <c r="D74" s="35"/>
      <c r="E74" s="145">
        <f>+E37+E29+E16+E52</f>
        <v>3650</v>
      </c>
      <c r="F74" s="145">
        <f t="shared" ref="F74:G74" si="11">+F37+F29+F16+F52</f>
        <v>6926</v>
      </c>
      <c r="G74" s="145">
        <f t="shared" si="11"/>
        <v>5359</v>
      </c>
      <c r="H74" s="113"/>
      <c r="I74" s="324"/>
      <c r="J74" s="124"/>
      <c r="K74" s="124"/>
      <c r="L74" s="124"/>
    </row>
    <row r="75" spans="2:12" s="30" customFormat="1" ht="35.25" customHeight="1" x14ac:dyDescent="0.2">
      <c r="B75" s="25"/>
      <c r="C75" s="443" t="s">
        <v>181</v>
      </c>
      <c r="D75" s="146"/>
      <c r="E75" s="146">
        <f>+((E73*100)/19472.9)-100</f>
        <v>21.815651495154825</v>
      </c>
      <c r="F75" s="146">
        <f>+((F73*100)/E73)-100</f>
        <v>25.886554721040881</v>
      </c>
      <c r="G75" s="146">
        <f>+((G73*100)/F73)-100</f>
        <v>-10.823264660969272</v>
      </c>
      <c r="H75" s="113"/>
      <c r="I75" s="90"/>
      <c r="J75" s="123"/>
      <c r="K75" s="123"/>
      <c r="L75" s="123"/>
    </row>
    <row r="77" spans="2:12" x14ac:dyDescent="0.25">
      <c r="E77" s="326"/>
      <c r="F77" s="326"/>
      <c r="G77" s="326"/>
    </row>
  </sheetData>
  <mergeCells count="72">
    <mergeCell ref="F3:F5"/>
    <mergeCell ref="I7:I8"/>
    <mergeCell ref="B3:B5"/>
    <mergeCell ref="E3:E5"/>
    <mergeCell ref="C3:D5"/>
    <mergeCell ref="B7:B8"/>
    <mergeCell ref="C7:C8"/>
    <mergeCell ref="G3:G5"/>
    <mergeCell ref="C13:C14"/>
    <mergeCell ref="C17:C19"/>
    <mergeCell ref="B13:B14"/>
    <mergeCell ref="I15:I16"/>
    <mergeCell ref="I17:I19"/>
    <mergeCell ref="L15:L16"/>
    <mergeCell ref="L17:L19"/>
    <mergeCell ref="J4:J5"/>
    <mergeCell ref="L4:L5"/>
    <mergeCell ref="H13:H14"/>
    <mergeCell ref="I3:I5"/>
    <mergeCell ref="H3:H5"/>
    <mergeCell ref="K4:K5"/>
    <mergeCell ref="J7:J8"/>
    <mergeCell ref="J3:L3"/>
    <mergeCell ref="L7:L8"/>
    <mergeCell ref="L13:L14"/>
    <mergeCell ref="B1:L1"/>
    <mergeCell ref="K7:K8"/>
    <mergeCell ref="L50:L52"/>
    <mergeCell ref="J21:J22"/>
    <mergeCell ref="J26:J27"/>
    <mergeCell ref="J28:J29"/>
    <mergeCell ref="J35:J38"/>
    <mergeCell ref="L21:L22"/>
    <mergeCell ref="L26:L27"/>
    <mergeCell ref="L28:L29"/>
    <mergeCell ref="L35:L38"/>
    <mergeCell ref="K35:K38"/>
    <mergeCell ref="K50:K52"/>
    <mergeCell ref="I50:I52"/>
    <mergeCell ref="K15:K16"/>
    <mergeCell ref="K17:K19"/>
    <mergeCell ref="K21:K22"/>
    <mergeCell ref="I21:I22"/>
    <mergeCell ref="I26:I27"/>
    <mergeCell ref="J50:J52"/>
    <mergeCell ref="J17:J19"/>
    <mergeCell ref="B62:D62"/>
    <mergeCell ref="B63:D63"/>
    <mergeCell ref="C26:C27"/>
    <mergeCell ref="B26:B27"/>
    <mergeCell ref="B50:B52"/>
    <mergeCell ref="C50:C52"/>
    <mergeCell ref="B35:B38"/>
    <mergeCell ref="C35:C38"/>
    <mergeCell ref="B28:B29"/>
    <mergeCell ref="C28:C29"/>
    <mergeCell ref="H35:H38"/>
    <mergeCell ref="H28:H29"/>
    <mergeCell ref="K13:K14"/>
    <mergeCell ref="J13:J14"/>
    <mergeCell ref="B15:B16"/>
    <mergeCell ref="C15:C16"/>
    <mergeCell ref="H15:H16"/>
    <mergeCell ref="B21:B22"/>
    <mergeCell ref="B17:B19"/>
    <mergeCell ref="C21:C22"/>
    <mergeCell ref="I13:I14"/>
    <mergeCell ref="J15:J16"/>
    <mergeCell ref="I28:I29"/>
    <mergeCell ref="I35:I38"/>
    <mergeCell ref="K26:K27"/>
    <mergeCell ref="K28:K29"/>
  </mergeCells>
  <phoneticPr fontId="9" type="noConversion"/>
  <pageMargins left="0.19685039370078741" right="0.19685039370078741" top="0.19685039370078741" bottom="0.19685039370078741" header="0" footer="0"/>
  <pageSetup paperSize="8" scale="9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  <pageSetUpPr fitToPage="1"/>
  </sheetPr>
  <dimension ref="A1:L58"/>
  <sheetViews>
    <sheetView zoomScaleNormal="100" workbookViewId="0">
      <pane ySplit="6" topLeftCell="A7" activePane="bottomLeft" state="frozen"/>
      <selection activeCell="C27" sqref="C27:C28"/>
      <selection pane="bottomLeft" activeCell="C11" sqref="C11"/>
    </sheetView>
  </sheetViews>
  <sheetFormatPr defaultColWidth="9.140625" defaultRowHeight="15" x14ac:dyDescent="0.2"/>
  <cols>
    <col min="1" max="1" width="1.7109375" style="7" customWidth="1"/>
    <col min="2" max="2" width="17.5703125" style="26" customWidth="1"/>
    <col min="3" max="3" width="56.85546875" style="301" customWidth="1"/>
    <col min="4" max="4" width="7.140625" style="302" customWidth="1"/>
    <col min="5" max="5" width="14.5703125" style="161" customWidth="1"/>
    <col min="6" max="6" width="14.85546875" style="161" customWidth="1"/>
    <col min="7" max="7" width="15.140625" style="161" customWidth="1"/>
    <col min="8" max="8" width="11.7109375" style="300" customWidth="1"/>
    <col min="9" max="9" width="44.140625" style="301" customWidth="1"/>
    <col min="10" max="10" width="12" style="283" customWidth="1"/>
    <col min="11" max="11" width="12.7109375" style="283" customWidth="1"/>
    <col min="12" max="12" width="12" style="283" customWidth="1"/>
    <col min="13" max="16384" width="9.140625" style="7"/>
  </cols>
  <sheetData>
    <row r="1" spans="1:12" ht="16.5" customHeight="1" x14ac:dyDescent="0.2">
      <c r="C1" s="836"/>
      <c r="D1" s="836"/>
      <c r="E1" s="836"/>
      <c r="F1" s="836"/>
      <c r="G1" s="836"/>
      <c r="H1" s="836"/>
      <c r="I1" s="836"/>
      <c r="J1" s="836"/>
      <c r="K1" s="836"/>
      <c r="L1" s="836"/>
    </row>
    <row r="2" spans="1:12" s="86" customFormat="1" ht="36" customHeight="1" x14ac:dyDescent="0.2">
      <c r="B2" s="743" t="s">
        <v>1002</v>
      </c>
      <c r="C2" s="743"/>
      <c r="D2" s="743"/>
      <c r="E2" s="743"/>
      <c r="F2" s="743"/>
      <c r="G2" s="743"/>
      <c r="H2" s="743"/>
      <c r="I2" s="743"/>
      <c r="J2" s="743"/>
      <c r="K2" s="743"/>
      <c r="L2" s="743"/>
    </row>
    <row r="3" spans="1:12" ht="17.25" customHeight="1" x14ac:dyDescent="0.2">
      <c r="B3" s="75"/>
      <c r="C3" s="284"/>
      <c r="D3" s="285"/>
      <c r="E3" s="154"/>
      <c r="F3" s="154"/>
      <c r="G3" s="154"/>
      <c r="H3" s="286"/>
      <c r="I3" s="284"/>
      <c r="J3" s="270"/>
      <c r="K3" s="270"/>
      <c r="L3" s="270"/>
    </row>
    <row r="4" spans="1:12" s="9" customFormat="1" ht="27.75" customHeight="1" x14ac:dyDescent="0.2">
      <c r="B4" s="638" t="s">
        <v>28</v>
      </c>
      <c r="C4" s="628" t="s">
        <v>70</v>
      </c>
      <c r="D4" s="628"/>
      <c r="E4" s="629" t="s">
        <v>29</v>
      </c>
      <c r="F4" s="629" t="s">
        <v>276</v>
      </c>
      <c r="G4" s="629" t="s">
        <v>900</v>
      </c>
      <c r="H4" s="632" t="s">
        <v>182</v>
      </c>
      <c r="I4" s="629" t="s">
        <v>733</v>
      </c>
      <c r="J4" s="633" t="s">
        <v>907</v>
      </c>
      <c r="K4" s="634"/>
      <c r="L4" s="635"/>
    </row>
    <row r="5" spans="1:12" s="9" customFormat="1" ht="18.75" customHeight="1" x14ac:dyDescent="0.2">
      <c r="B5" s="639"/>
      <c r="C5" s="628"/>
      <c r="D5" s="628"/>
      <c r="E5" s="630"/>
      <c r="F5" s="630"/>
      <c r="G5" s="630"/>
      <c r="H5" s="632"/>
      <c r="I5" s="630"/>
      <c r="J5" s="628" t="s">
        <v>482</v>
      </c>
      <c r="K5" s="628" t="s">
        <v>483</v>
      </c>
      <c r="L5" s="628" t="s">
        <v>760</v>
      </c>
    </row>
    <row r="6" spans="1:12" s="9" customFormat="1" ht="44.25" customHeight="1" x14ac:dyDescent="0.2">
      <c r="B6" s="640"/>
      <c r="C6" s="628"/>
      <c r="D6" s="628"/>
      <c r="E6" s="631"/>
      <c r="F6" s="631"/>
      <c r="G6" s="631"/>
      <c r="H6" s="632"/>
      <c r="I6" s="631"/>
      <c r="J6" s="628"/>
      <c r="K6" s="628"/>
      <c r="L6" s="628"/>
    </row>
    <row r="7" spans="1:12" s="96" customFormat="1" ht="78.75" customHeight="1" x14ac:dyDescent="0.2">
      <c r="B7" s="542" t="s">
        <v>423</v>
      </c>
      <c r="C7" s="838" t="s">
        <v>303</v>
      </c>
      <c r="D7" s="839"/>
      <c r="E7" s="526">
        <f t="shared" ref="E7:G7" si="0">SUM(E8:E11)</f>
        <v>1091.4000000000001</v>
      </c>
      <c r="F7" s="526">
        <f t="shared" si="0"/>
        <v>2809</v>
      </c>
      <c r="G7" s="526">
        <f t="shared" si="0"/>
        <v>2111</v>
      </c>
      <c r="H7" s="543"/>
      <c r="I7" s="544" t="s">
        <v>734</v>
      </c>
      <c r="J7" s="460" t="s">
        <v>972</v>
      </c>
      <c r="K7" s="460" t="s">
        <v>972</v>
      </c>
      <c r="L7" s="460" t="s">
        <v>916</v>
      </c>
    </row>
    <row r="8" spans="1:12" ht="47.25" customHeight="1" x14ac:dyDescent="0.2">
      <c r="B8" s="68" t="s">
        <v>84</v>
      </c>
      <c r="C8" s="207" t="s">
        <v>306</v>
      </c>
      <c r="D8" s="287" t="s">
        <v>0</v>
      </c>
      <c r="E8" s="139">
        <v>57.4</v>
      </c>
      <c r="F8" s="139">
        <v>59</v>
      </c>
      <c r="G8" s="139">
        <v>61</v>
      </c>
      <c r="H8" s="288" t="s">
        <v>219</v>
      </c>
      <c r="I8" s="207" t="s">
        <v>662</v>
      </c>
      <c r="J8" s="271" t="s">
        <v>663</v>
      </c>
      <c r="K8" s="271" t="s">
        <v>663</v>
      </c>
      <c r="L8" s="271" t="s">
        <v>663</v>
      </c>
    </row>
    <row r="9" spans="1:12" ht="46.5" customHeight="1" x14ac:dyDescent="0.2">
      <c r="B9" s="13" t="s">
        <v>85</v>
      </c>
      <c r="C9" s="211" t="s">
        <v>705</v>
      </c>
      <c r="D9" s="213" t="s">
        <v>0</v>
      </c>
      <c r="E9" s="138">
        <v>30</v>
      </c>
      <c r="F9" s="138">
        <v>50</v>
      </c>
      <c r="G9" s="138">
        <v>50</v>
      </c>
      <c r="H9" s="289" t="s">
        <v>200</v>
      </c>
      <c r="I9" s="211" t="s">
        <v>530</v>
      </c>
      <c r="J9" s="272" t="s">
        <v>527</v>
      </c>
      <c r="K9" s="272" t="s">
        <v>527</v>
      </c>
      <c r="L9" s="272" t="s">
        <v>527</v>
      </c>
    </row>
    <row r="10" spans="1:12" ht="68.25" customHeight="1" x14ac:dyDescent="0.2">
      <c r="B10" s="13" t="s">
        <v>424</v>
      </c>
      <c r="C10" s="211" t="s">
        <v>129</v>
      </c>
      <c r="D10" s="287" t="s">
        <v>0</v>
      </c>
      <c r="E10" s="138">
        <v>4</v>
      </c>
      <c r="F10" s="138">
        <v>0</v>
      </c>
      <c r="G10" s="138">
        <v>0</v>
      </c>
      <c r="H10" s="289" t="s">
        <v>201</v>
      </c>
      <c r="I10" s="208" t="s">
        <v>661</v>
      </c>
      <c r="J10" s="272" t="s">
        <v>490</v>
      </c>
      <c r="K10" s="272"/>
      <c r="L10" s="272"/>
    </row>
    <row r="11" spans="1:12" s="12" customFormat="1" ht="45" customHeight="1" x14ac:dyDescent="0.2">
      <c r="B11" s="13" t="s">
        <v>426</v>
      </c>
      <c r="C11" s="216" t="s">
        <v>991</v>
      </c>
      <c r="D11" s="214" t="s">
        <v>3</v>
      </c>
      <c r="E11" s="138">
        <v>1000</v>
      </c>
      <c r="F11" s="138">
        <v>2700</v>
      </c>
      <c r="G11" s="138">
        <v>2000</v>
      </c>
      <c r="H11" s="289" t="s">
        <v>202</v>
      </c>
      <c r="I11" s="208" t="s">
        <v>762</v>
      </c>
      <c r="J11" s="272" t="s">
        <v>660</v>
      </c>
      <c r="K11" s="272" t="s">
        <v>660</v>
      </c>
      <c r="L11" s="272" t="s">
        <v>660</v>
      </c>
    </row>
    <row r="12" spans="1:12" s="88" customFormat="1" ht="87" customHeight="1" x14ac:dyDescent="0.2">
      <c r="A12" s="95"/>
      <c r="B12" s="545" t="s">
        <v>67</v>
      </c>
      <c r="C12" s="837" t="s">
        <v>313</v>
      </c>
      <c r="D12" s="837"/>
      <c r="E12" s="541">
        <f>SUM(E13:E21)</f>
        <v>1993.7</v>
      </c>
      <c r="F12" s="541">
        <f>SUM(F13:F21)</f>
        <v>2793</v>
      </c>
      <c r="G12" s="541">
        <f>SUM(G13:G21)</f>
        <v>2432</v>
      </c>
      <c r="H12" s="546"/>
      <c r="I12" s="547" t="s">
        <v>725</v>
      </c>
      <c r="J12" s="548" t="s">
        <v>726</v>
      </c>
      <c r="K12" s="548" t="s">
        <v>726</v>
      </c>
      <c r="L12" s="548" t="s">
        <v>726</v>
      </c>
    </row>
    <row r="13" spans="1:12" s="4" customFormat="1" ht="74.25" customHeight="1" x14ac:dyDescent="0.2">
      <c r="A13" s="25"/>
      <c r="B13" s="63" t="s">
        <v>86</v>
      </c>
      <c r="C13" s="37" t="s">
        <v>127</v>
      </c>
      <c r="D13" s="290" t="s">
        <v>3</v>
      </c>
      <c r="E13" s="155">
        <v>267.89999999999998</v>
      </c>
      <c r="F13" s="155">
        <v>268</v>
      </c>
      <c r="G13" s="155">
        <v>270</v>
      </c>
      <c r="H13" s="291" t="s">
        <v>203</v>
      </c>
      <c r="I13" s="287" t="s">
        <v>992</v>
      </c>
      <c r="J13" s="273" t="s">
        <v>685</v>
      </c>
      <c r="K13" s="273" t="s">
        <v>685</v>
      </c>
      <c r="L13" s="273" t="s">
        <v>685</v>
      </c>
    </row>
    <row r="14" spans="1:12" s="4" customFormat="1" ht="53.25" customHeight="1" x14ac:dyDescent="0.2">
      <c r="A14" s="25"/>
      <c r="B14" s="25" t="s">
        <v>87</v>
      </c>
      <c r="C14" s="34" t="s">
        <v>993</v>
      </c>
      <c r="D14" s="34" t="s">
        <v>3</v>
      </c>
      <c r="E14" s="38">
        <v>421.8</v>
      </c>
      <c r="F14" s="38">
        <v>422</v>
      </c>
      <c r="G14" s="38">
        <v>422</v>
      </c>
      <c r="H14" s="292" t="s">
        <v>204</v>
      </c>
      <c r="I14" s="37" t="s">
        <v>678</v>
      </c>
      <c r="J14" s="274" t="s">
        <v>794</v>
      </c>
      <c r="K14" s="274" t="s">
        <v>794</v>
      </c>
      <c r="L14" s="274" t="s">
        <v>794</v>
      </c>
    </row>
    <row r="15" spans="1:12" s="4" customFormat="1" ht="36.75" customHeight="1" x14ac:dyDescent="0.2">
      <c r="A15" s="11"/>
      <c r="B15" s="25" t="s">
        <v>88</v>
      </c>
      <c r="C15" s="34" t="s">
        <v>290</v>
      </c>
      <c r="D15" s="34" t="s">
        <v>0</v>
      </c>
      <c r="E15" s="38">
        <v>40</v>
      </c>
      <c r="F15" s="38">
        <v>40</v>
      </c>
      <c r="G15" s="38">
        <v>40</v>
      </c>
      <c r="H15" s="292" t="s">
        <v>204</v>
      </c>
      <c r="I15" s="34" t="s">
        <v>679</v>
      </c>
      <c r="J15" s="274">
        <v>5</v>
      </c>
      <c r="K15" s="274">
        <v>5</v>
      </c>
      <c r="L15" s="274">
        <v>5</v>
      </c>
    </row>
    <row r="16" spans="1:12" s="4" customFormat="1" ht="35.25" customHeight="1" x14ac:dyDescent="0.2">
      <c r="A16" s="28"/>
      <c r="B16" s="25" t="s">
        <v>89</v>
      </c>
      <c r="C16" s="42" t="s">
        <v>128</v>
      </c>
      <c r="D16" s="34" t="s">
        <v>0</v>
      </c>
      <c r="E16" s="38">
        <v>50</v>
      </c>
      <c r="F16" s="38">
        <v>40</v>
      </c>
      <c r="G16" s="38">
        <v>40</v>
      </c>
      <c r="H16" s="293" t="s">
        <v>205</v>
      </c>
      <c r="I16" s="42" t="s">
        <v>680</v>
      </c>
      <c r="J16" s="275" t="s">
        <v>682</v>
      </c>
      <c r="K16" s="275" t="s">
        <v>737</v>
      </c>
      <c r="L16" s="275" t="s">
        <v>737</v>
      </c>
    </row>
    <row r="17" spans="1:12" s="4" customFormat="1" ht="39.75" customHeight="1" x14ac:dyDescent="0.2">
      <c r="A17" s="28"/>
      <c r="B17" s="25" t="s">
        <v>90</v>
      </c>
      <c r="C17" s="34" t="s">
        <v>463</v>
      </c>
      <c r="D17" s="34" t="s">
        <v>0</v>
      </c>
      <c r="E17" s="156">
        <v>0</v>
      </c>
      <c r="F17" s="156">
        <v>159</v>
      </c>
      <c r="G17" s="156">
        <v>96</v>
      </c>
      <c r="H17" s="294" t="s">
        <v>205</v>
      </c>
      <c r="I17" s="42" t="s">
        <v>681</v>
      </c>
      <c r="J17" s="276"/>
      <c r="K17" s="276">
        <v>1</v>
      </c>
      <c r="L17" s="276">
        <v>1</v>
      </c>
    </row>
    <row r="18" spans="1:12" s="64" customFormat="1" ht="46.5" customHeight="1" x14ac:dyDescent="0.2">
      <c r="A18" s="27"/>
      <c r="B18" s="14" t="s">
        <v>91</v>
      </c>
      <c r="C18" s="34" t="s">
        <v>304</v>
      </c>
      <c r="D18" s="34" t="s">
        <v>0</v>
      </c>
      <c r="E18" s="38">
        <v>0</v>
      </c>
      <c r="F18" s="38">
        <v>650</v>
      </c>
      <c r="G18" s="38">
        <v>500</v>
      </c>
      <c r="H18" s="294" t="s">
        <v>205</v>
      </c>
      <c r="I18" s="34" t="s">
        <v>683</v>
      </c>
      <c r="J18" s="277"/>
      <c r="K18" s="277"/>
      <c r="L18" s="276">
        <v>1</v>
      </c>
    </row>
    <row r="19" spans="1:12" s="66" customFormat="1" ht="48.75" customHeight="1" x14ac:dyDescent="0.2">
      <c r="A19" s="65"/>
      <c r="B19" s="25" t="s">
        <v>92</v>
      </c>
      <c r="C19" s="34" t="s">
        <v>291</v>
      </c>
      <c r="D19" s="34" t="s">
        <v>3</v>
      </c>
      <c r="E19" s="38">
        <v>1064</v>
      </c>
      <c r="F19" s="38">
        <v>1064</v>
      </c>
      <c r="G19" s="38">
        <v>1064</v>
      </c>
      <c r="H19" s="292" t="s">
        <v>204</v>
      </c>
      <c r="I19" s="295" t="s">
        <v>684</v>
      </c>
      <c r="J19" s="274" t="s">
        <v>505</v>
      </c>
      <c r="K19" s="274" t="s">
        <v>505</v>
      </c>
      <c r="L19" s="274" t="s">
        <v>505</v>
      </c>
    </row>
    <row r="20" spans="1:12" s="66" customFormat="1" ht="39.75" customHeight="1" x14ac:dyDescent="0.2">
      <c r="A20" s="65"/>
      <c r="B20" s="834" t="s">
        <v>956</v>
      </c>
      <c r="C20" s="840" t="s">
        <v>838</v>
      </c>
      <c r="D20" s="34" t="s">
        <v>0</v>
      </c>
      <c r="E20" s="38">
        <v>15</v>
      </c>
      <c r="F20" s="38">
        <v>15</v>
      </c>
      <c r="G20" s="38">
        <v>0</v>
      </c>
      <c r="H20" s="294"/>
      <c r="I20" s="840" t="s">
        <v>969</v>
      </c>
      <c r="J20" s="840"/>
      <c r="K20" s="842">
        <v>0.42</v>
      </c>
      <c r="L20" s="840"/>
    </row>
    <row r="21" spans="1:12" s="66" customFormat="1" ht="37.5" customHeight="1" x14ac:dyDescent="0.2">
      <c r="A21" s="65"/>
      <c r="B21" s="835"/>
      <c r="C21" s="841"/>
      <c r="D21" s="34" t="s">
        <v>3</v>
      </c>
      <c r="E21" s="38">
        <v>135</v>
      </c>
      <c r="F21" s="38">
        <v>135</v>
      </c>
      <c r="G21" s="38">
        <v>0</v>
      </c>
      <c r="H21" s="294"/>
      <c r="I21" s="841"/>
      <c r="J21" s="841"/>
      <c r="K21" s="843"/>
      <c r="L21" s="841"/>
    </row>
    <row r="22" spans="1:12" s="94" customFormat="1" ht="54.75" customHeight="1" x14ac:dyDescent="0.2">
      <c r="B22" s="545" t="s">
        <v>69</v>
      </c>
      <c r="C22" s="542" t="s">
        <v>11</v>
      </c>
      <c r="D22" s="542"/>
      <c r="E22" s="526">
        <f>SUM(E23:E33)</f>
        <v>676</v>
      </c>
      <c r="F22" s="526">
        <f>SUM(F23:F33)</f>
        <v>1219.8000000000002</v>
      </c>
      <c r="G22" s="526">
        <f>SUM(G23:G33)</f>
        <v>600</v>
      </c>
      <c r="H22" s="549"/>
      <c r="I22" s="542" t="s">
        <v>677</v>
      </c>
      <c r="J22" s="460" t="s">
        <v>622</v>
      </c>
      <c r="K22" s="460" t="s">
        <v>594</v>
      </c>
      <c r="L22" s="460" t="s">
        <v>594</v>
      </c>
    </row>
    <row r="23" spans="1:12" ht="34.5" customHeight="1" x14ac:dyDescent="0.2">
      <c r="B23" s="613" t="s">
        <v>836</v>
      </c>
      <c r="C23" s="596" t="s">
        <v>464</v>
      </c>
      <c r="D23" s="208" t="s">
        <v>0</v>
      </c>
      <c r="E23" s="138">
        <v>10</v>
      </c>
      <c r="F23" s="138">
        <v>15</v>
      </c>
      <c r="G23" s="138">
        <v>15</v>
      </c>
      <c r="H23" s="288" t="s">
        <v>207</v>
      </c>
      <c r="I23" s="596" t="s">
        <v>666</v>
      </c>
      <c r="J23" s="823"/>
      <c r="K23" s="821"/>
      <c r="L23" s="824" t="s">
        <v>502</v>
      </c>
    </row>
    <row r="24" spans="1:12" ht="37.5" customHeight="1" x14ac:dyDescent="0.2">
      <c r="B24" s="613"/>
      <c r="C24" s="596"/>
      <c r="D24" s="208" t="s">
        <v>1</v>
      </c>
      <c r="E24" s="138">
        <v>60</v>
      </c>
      <c r="F24" s="138">
        <v>285</v>
      </c>
      <c r="G24" s="138">
        <v>285</v>
      </c>
      <c r="H24" s="296"/>
      <c r="I24" s="596"/>
      <c r="J24" s="823"/>
      <c r="K24" s="822"/>
      <c r="L24" s="825"/>
    </row>
    <row r="25" spans="1:12" s="53" customFormat="1" ht="37.5" customHeight="1" x14ac:dyDescent="0.2">
      <c r="B25" s="13" t="s">
        <v>176</v>
      </c>
      <c r="C25" s="208" t="s">
        <v>465</v>
      </c>
      <c r="D25" s="208" t="s">
        <v>0</v>
      </c>
      <c r="E25" s="137">
        <v>26</v>
      </c>
      <c r="F25" s="137">
        <v>0</v>
      </c>
      <c r="G25" s="137">
        <v>0</v>
      </c>
      <c r="H25" s="289" t="s">
        <v>223</v>
      </c>
      <c r="I25" s="208" t="s">
        <v>667</v>
      </c>
      <c r="J25" s="273"/>
      <c r="K25" s="273"/>
      <c r="L25" s="273"/>
    </row>
    <row r="26" spans="1:12" ht="57" customHeight="1" x14ac:dyDescent="0.2">
      <c r="B26" s="31" t="s">
        <v>668</v>
      </c>
      <c r="C26" s="209" t="s">
        <v>466</v>
      </c>
      <c r="D26" s="208" t="s">
        <v>0</v>
      </c>
      <c r="E26" s="138">
        <v>500</v>
      </c>
      <c r="F26" s="138">
        <v>500</v>
      </c>
      <c r="G26" s="138">
        <v>0</v>
      </c>
      <c r="H26" s="297" t="s">
        <v>209</v>
      </c>
      <c r="I26" s="208" t="s">
        <v>746</v>
      </c>
      <c r="J26" s="238" t="s">
        <v>914</v>
      </c>
      <c r="K26" s="238" t="s">
        <v>665</v>
      </c>
      <c r="L26" s="238"/>
    </row>
    <row r="27" spans="1:12" ht="38.25" customHeight="1" x14ac:dyDescent="0.2">
      <c r="B27" s="23" t="s">
        <v>837</v>
      </c>
      <c r="C27" s="208" t="s">
        <v>286</v>
      </c>
      <c r="D27" s="42" t="s">
        <v>0</v>
      </c>
      <c r="E27" s="138">
        <v>0</v>
      </c>
      <c r="F27" s="138">
        <v>300</v>
      </c>
      <c r="G27" s="138">
        <v>300</v>
      </c>
      <c r="H27" s="289" t="s">
        <v>207</v>
      </c>
      <c r="I27" s="208" t="s">
        <v>915</v>
      </c>
      <c r="J27" s="273"/>
      <c r="K27" s="272" t="s">
        <v>914</v>
      </c>
      <c r="L27" s="272" t="s">
        <v>665</v>
      </c>
    </row>
    <row r="28" spans="1:12" ht="23.25" customHeight="1" x14ac:dyDescent="0.2">
      <c r="B28" s="831" t="s">
        <v>425</v>
      </c>
      <c r="C28" s="610" t="s">
        <v>833</v>
      </c>
      <c r="D28" s="42" t="s">
        <v>0</v>
      </c>
      <c r="E28" s="138">
        <v>40</v>
      </c>
      <c r="F28" s="138">
        <v>30</v>
      </c>
      <c r="G28" s="138">
        <v>0</v>
      </c>
      <c r="H28" s="828" t="s">
        <v>301</v>
      </c>
      <c r="I28" s="610" t="s">
        <v>839</v>
      </c>
      <c r="J28" s="818"/>
      <c r="K28" s="818">
        <v>1</v>
      </c>
      <c r="L28" s="818"/>
    </row>
    <row r="29" spans="1:12" ht="23.25" customHeight="1" x14ac:dyDescent="0.2">
      <c r="B29" s="832"/>
      <c r="C29" s="611"/>
      <c r="D29" s="42" t="s">
        <v>1</v>
      </c>
      <c r="E29" s="138">
        <v>0</v>
      </c>
      <c r="F29" s="138">
        <v>25.4</v>
      </c>
      <c r="G29" s="138">
        <v>0</v>
      </c>
      <c r="H29" s="829"/>
      <c r="I29" s="611"/>
      <c r="J29" s="819"/>
      <c r="K29" s="819"/>
      <c r="L29" s="819"/>
    </row>
    <row r="30" spans="1:12" ht="23.25" customHeight="1" x14ac:dyDescent="0.2">
      <c r="B30" s="833"/>
      <c r="C30" s="612"/>
      <c r="D30" s="42" t="s">
        <v>3</v>
      </c>
      <c r="E30" s="138">
        <v>0</v>
      </c>
      <c r="F30" s="138">
        <v>4.5</v>
      </c>
      <c r="G30" s="138">
        <v>0</v>
      </c>
      <c r="H30" s="830"/>
      <c r="I30" s="612"/>
      <c r="J30" s="820"/>
      <c r="K30" s="820"/>
      <c r="L30" s="820"/>
    </row>
    <row r="31" spans="1:12" ht="23.25" customHeight="1" x14ac:dyDescent="0.2">
      <c r="B31" s="831" t="s">
        <v>669</v>
      </c>
      <c r="C31" s="610" t="s">
        <v>834</v>
      </c>
      <c r="D31" s="42" t="s">
        <v>0</v>
      </c>
      <c r="E31" s="138">
        <v>40</v>
      </c>
      <c r="F31" s="138">
        <v>30</v>
      </c>
      <c r="G31" s="138">
        <v>0</v>
      </c>
      <c r="H31" s="828" t="s">
        <v>301</v>
      </c>
      <c r="I31" s="610" t="s">
        <v>839</v>
      </c>
      <c r="J31" s="818"/>
      <c r="K31" s="818">
        <v>1</v>
      </c>
      <c r="L31" s="818"/>
    </row>
    <row r="32" spans="1:12" ht="23.25" customHeight="1" x14ac:dyDescent="0.2">
      <c r="B32" s="832"/>
      <c r="C32" s="611"/>
      <c r="D32" s="42" t="s">
        <v>1</v>
      </c>
      <c r="E32" s="138">
        <v>0</v>
      </c>
      <c r="F32" s="138">
        <v>25.4</v>
      </c>
      <c r="G32" s="138">
        <v>0</v>
      </c>
      <c r="H32" s="829"/>
      <c r="I32" s="611"/>
      <c r="J32" s="819"/>
      <c r="K32" s="819"/>
      <c r="L32" s="819"/>
    </row>
    <row r="33" spans="1:12" ht="23.25" customHeight="1" x14ac:dyDescent="0.2">
      <c r="B33" s="833"/>
      <c r="C33" s="612"/>
      <c r="D33" s="42" t="s">
        <v>3</v>
      </c>
      <c r="E33" s="138">
        <v>0</v>
      </c>
      <c r="F33" s="138">
        <v>4.5</v>
      </c>
      <c r="G33" s="138">
        <v>0</v>
      </c>
      <c r="H33" s="830"/>
      <c r="I33" s="612"/>
      <c r="J33" s="820"/>
      <c r="K33" s="820"/>
      <c r="L33" s="820"/>
    </row>
    <row r="34" spans="1:12" s="94" customFormat="1" ht="67.5" customHeight="1" x14ac:dyDescent="0.2">
      <c r="B34" s="545" t="s">
        <v>68</v>
      </c>
      <c r="C34" s="550" t="s">
        <v>12</v>
      </c>
      <c r="D34" s="550"/>
      <c r="E34" s="526">
        <f>SUM(E35:E40)</f>
        <v>595.20000000000005</v>
      </c>
      <c r="F34" s="526">
        <f>SUM(F35:F40)</f>
        <v>795</v>
      </c>
      <c r="G34" s="526">
        <f>SUM(G35:G40)</f>
        <v>540</v>
      </c>
      <c r="H34" s="543"/>
      <c r="I34" s="542" t="s">
        <v>747</v>
      </c>
      <c r="J34" s="460" t="s">
        <v>676</v>
      </c>
      <c r="K34" s="460" t="s">
        <v>635</v>
      </c>
      <c r="L34" s="460" t="s">
        <v>795</v>
      </c>
    </row>
    <row r="35" spans="1:12" ht="55.5" customHeight="1" x14ac:dyDescent="0.2">
      <c r="B35" s="23" t="s">
        <v>93</v>
      </c>
      <c r="C35" s="207" t="s">
        <v>305</v>
      </c>
      <c r="D35" s="287" t="s">
        <v>0</v>
      </c>
      <c r="E35" s="139">
        <v>192.5</v>
      </c>
      <c r="F35" s="139">
        <v>160</v>
      </c>
      <c r="G35" s="139">
        <v>160</v>
      </c>
      <c r="H35" s="288" t="s">
        <v>219</v>
      </c>
      <c r="I35" s="207" t="s">
        <v>670</v>
      </c>
      <c r="J35" s="271" t="s">
        <v>488</v>
      </c>
      <c r="K35" s="271" t="s">
        <v>622</v>
      </c>
      <c r="L35" s="271" t="s">
        <v>622</v>
      </c>
    </row>
    <row r="36" spans="1:12" ht="57.75" customHeight="1" x14ac:dyDescent="0.2">
      <c r="B36" s="13" t="s">
        <v>840</v>
      </c>
      <c r="C36" s="208" t="s">
        <v>994</v>
      </c>
      <c r="D36" s="217" t="s">
        <v>0</v>
      </c>
      <c r="E36" s="157">
        <v>160</v>
      </c>
      <c r="F36" s="158">
        <v>230</v>
      </c>
      <c r="G36" s="158">
        <v>230</v>
      </c>
      <c r="H36" s="298" t="s">
        <v>218</v>
      </c>
      <c r="I36" s="208" t="s">
        <v>675</v>
      </c>
      <c r="J36" s="273">
        <v>6</v>
      </c>
      <c r="K36" s="273">
        <v>6</v>
      </c>
      <c r="L36" s="273">
        <v>6</v>
      </c>
    </row>
    <row r="37" spans="1:12" ht="42.75" customHeight="1" x14ac:dyDescent="0.2">
      <c r="B37" s="223" t="s">
        <v>280</v>
      </c>
      <c r="C37" s="209" t="s">
        <v>467</v>
      </c>
      <c r="D37" s="42" t="s">
        <v>0</v>
      </c>
      <c r="E37" s="138">
        <v>110</v>
      </c>
      <c r="F37" s="138">
        <v>255</v>
      </c>
      <c r="G37" s="138">
        <v>0</v>
      </c>
      <c r="H37" s="288" t="s">
        <v>207</v>
      </c>
      <c r="I37" s="209" t="s">
        <v>673</v>
      </c>
      <c r="J37" s="238"/>
      <c r="K37" s="238">
        <v>1</v>
      </c>
      <c r="L37" s="238"/>
    </row>
    <row r="38" spans="1:12" ht="42.75" customHeight="1" x14ac:dyDescent="0.2">
      <c r="B38" s="13" t="s">
        <v>94</v>
      </c>
      <c r="C38" s="209" t="s">
        <v>468</v>
      </c>
      <c r="D38" s="217" t="s">
        <v>0</v>
      </c>
      <c r="E38" s="158">
        <v>32.700000000000003</v>
      </c>
      <c r="F38" s="158">
        <v>50</v>
      </c>
      <c r="G38" s="158">
        <v>50</v>
      </c>
      <c r="H38" s="288" t="s">
        <v>301</v>
      </c>
      <c r="I38" s="209" t="s">
        <v>672</v>
      </c>
      <c r="J38" s="238">
        <v>100</v>
      </c>
      <c r="K38" s="238">
        <v>100</v>
      </c>
      <c r="L38" s="238">
        <v>100</v>
      </c>
    </row>
    <row r="39" spans="1:12" ht="45.75" customHeight="1" x14ac:dyDescent="0.2">
      <c r="B39" s="23" t="s">
        <v>95</v>
      </c>
      <c r="C39" s="208" t="s">
        <v>878</v>
      </c>
      <c r="D39" s="217" t="s">
        <v>0</v>
      </c>
      <c r="E39" s="138">
        <v>50</v>
      </c>
      <c r="F39" s="138">
        <v>50</v>
      </c>
      <c r="G39" s="138">
        <v>50</v>
      </c>
      <c r="H39" s="288" t="s">
        <v>206</v>
      </c>
      <c r="I39" s="208" t="s">
        <v>671</v>
      </c>
      <c r="J39" s="273">
        <v>4</v>
      </c>
      <c r="K39" s="273">
        <v>4</v>
      </c>
      <c r="L39" s="273">
        <v>4</v>
      </c>
    </row>
    <row r="40" spans="1:12" s="20" customFormat="1" ht="55.5" customHeight="1" x14ac:dyDescent="0.2">
      <c r="B40" s="23" t="s">
        <v>841</v>
      </c>
      <c r="C40" s="211" t="s">
        <v>134</v>
      </c>
      <c r="D40" s="211" t="s">
        <v>0</v>
      </c>
      <c r="E40" s="138">
        <v>50</v>
      </c>
      <c r="F40" s="138">
        <v>50</v>
      </c>
      <c r="G40" s="138">
        <v>50</v>
      </c>
      <c r="H40" s="289" t="s">
        <v>208</v>
      </c>
      <c r="I40" s="211" t="s">
        <v>674</v>
      </c>
      <c r="J40" s="272" t="s">
        <v>622</v>
      </c>
      <c r="K40" s="272" t="s">
        <v>622</v>
      </c>
      <c r="L40" s="272" t="s">
        <v>622</v>
      </c>
    </row>
    <row r="41" spans="1:12" s="4" customFormat="1" ht="27.75" customHeight="1" x14ac:dyDescent="0.2">
      <c r="A41" s="827" t="s">
        <v>177</v>
      </c>
      <c r="B41" s="827"/>
      <c r="C41" s="827"/>
      <c r="D41" s="827"/>
      <c r="E41" s="541">
        <f>+E34+E22+E12+E7</f>
        <v>4356.3</v>
      </c>
      <c r="F41" s="541">
        <f>+F34+F22+F12+F7</f>
        <v>7616.8</v>
      </c>
      <c r="G41" s="541">
        <f>+G34+G22+G12+G7</f>
        <v>5683</v>
      </c>
      <c r="H41" s="166"/>
      <c r="I41" s="299"/>
      <c r="J41" s="278"/>
      <c r="K41" s="278"/>
      <c r="L41" s="278"/>
    </row>
    <row r="42" spans="1:12" s="4" customFormat="1" ht="19.5" customHeight="1" x14ac:dyDescent="0.2">
      <c r="A42" s="826"/>
      <c r="B42" s="826"/>
      <c r="C42" s="826"/>
      <c r="D42" s="826"/>
      <c r="E42" s="159"/>
      <c r="F42" s="159"/>
      <c r="G42" s="159"/>
      <c r="H42" s="166"/>
      <c r="I42" s="299"/>
      <c r="J42" s="278"/>
      <c r="K42" s="278"/>
      <c r="L42" s="278"/>
    </row>
    <row r="43" spans="1:12" s="40" customFormat="1" ht="25.5" customHeight="1" x14ac:dyDescent="0.25">
      <c r="B43" s="519"/>
      <c r="C43" s="540" t="s">
        <v>149</v>
      </c>
      <c r="D43" s="520"/>
      <c r="E43" s="521">
        <f t="shared" ref="E43:G43" si="1">SUM(E45:E50)</f>
        <v>4356.3</v>
      </c>
      <c r="F43" s="521">
        <f t="shared" si="1"/>
        <v>7616.8</v>
      </c>
      <c r="G43" s="521">
        <f t="shared" si="1"/>
        <v>5683</v>
      </c>
      <c r="H43" s="166"/>
      <c r="I43" s="91"/>
      <c r="J43" s="279"/>
      <c r="K43" s="279"/>
      <c r="L43" s="279"/>
    </row>
    <row r="44" spans="1:12" s="40" customFormat="1" ht="17.25" customHeight="1" x14ac:dyDescent="0.25">
      <c r="B44" s="25"/>
      <c r="C44" s="441" t="s">
        <v>150</v>
      </c>
      <c r="D44" s="37"/>
      <c r="E44" s="120"/>
      <c r="F44" s="120"/>
      <c r="G44" s="120"/>
      <c r="H44" s="166"/>
      <c r="I44" s="92"/>
      <c r="J44" s="280"/>
      <c r="K44" s="280"/>
      <c r="L44" s="280"/>
    </row>
    <row r="45" spans="1:12" s="40" customFormat="1" ht="35.25" customHeight="1" x14ac:dyDescent="0.25">
      <c r="B45" s="25"/>
      <c r="C45" s="441" t="s">
        <v>151</v>
      </c>
      <c r="D45" s="37" t="s">
        <v>0</v>
      </c>
      <c r="E45" s="38">
        <f>+E40+E39+E38+E37+E36+E35+E31+E28+E27+E26+E25+E23+E20+E18+E17+E16+E15+E9+E8+E10</f>
        <v>1407.6000000000001</v>
      </c>
      <c r="F45" s="38">
        <f t="shared" ref="F45:G45" si="2">+F40+F39+F38+F37+F36+F35+F31+F28+F27+F26+F25+F23+F20+F18+F17+F16+F15+F9+F8+F10</f>
        <v>2683</v>
      </c>
      <c r="G45" s="38">
        <f t="shared" si="2"/>
        <v>1642</v>
      </c>
      <c r="H45" s="166"/>
      <c r="I45" s="92"/>
      <c r="J45" s="280"/>
      <c r="K45" s="280"/>
      <c r="L45" s="280"/>
    </row>
    <row r="46" spans="1:12" s="40" customFormat="1" ht="21" customHeight="1" x14ac:dyDescent="0.25">
      <c r="B46" s="25"/>
      <c r="C46" s="441" t="s">
        <v>152</v>
      </c>
      <c r="D46" s="37" t="s">
        <v>3</v>
      </c>
      <c r="E46" s="38">
        <f>+E11+E13+E14+E19+E30+E33+E21</f>
        <v>2888.7</v>
      </c>
      <c r="F46" s="38">
        <f t="shared" ref="F46:G46" si="3">+F11+F13+F14+F19+F30+F33+F21</f>
        <v>4598</v>
      </c>
      <c r="G46" s="38">
        <f t="shared" si="3"/>
        <v>3756</v>
      </c>
      <c r="H46" s="166"/>
      <c r="I46" s="92"/>
      <c r="J46" s="280"/>
      <c r="K46" s="280"/>
      <c r="L46" s="280"/>
    </row>
    <row r="47" spans="1:12" s="40" customFormat="1" ht="21" customHeight="1" x14ac:dyDescent="0.25">
      <c r="B47" s="25"/>
      <c r="C47" s="441" t="s">
        <v>153</v>
      </c>
      <c r="D47" s="37" t="s">
        <v>4</v>
      </c>
      <c r="E47" s="120"/>
      <c r="F47" s="120"/>
      <c r="G47" s="120"/>
      <c r="H47" s="166"/>
      <c r="I47" s="92"/>
      <c r="J47" s="280"/>
      <c r="K47" s="280"/>
      <c r="L47" s="280"/>
    </row>
    <row r="48" spans="1:12" s="40" customFormat="1" ht="21" customHeight="1" x14ac:dyDescent="0.25">
      <c r="B48" s="25"/>
      <c r="C48" s="441" t="s">
        <v>154</v>
      </c>
      <c r="D48" s="37" t="s">
        <v>1</v>
      </c>
      <c r="E48" s="38">
        <f>+E24+E29+E32</f>
        <v>60</v>
      </c>
      <c r="F48" s="38">
        <f t="shared" ref="F48:G48" si="4">+F24+F29+F32</f>
        <v>335.79999999999995</v>
      </c>
      <c r="G48" s="38">
        <f t="shared" si="4"/>
        <v>285</v>
      </c>
      <c r="H48" s="259"/>
      <c r="I48" s="92"/>
      <c r="J48" s="280"/>
      <c r="K48" s="280"/>
      <c r="L48" s="280"/>
    </row>
    <row r="49" spans="1:12" s="40" customFormat="1" ht="21" customHeight="1" x14ac:dyDescent="0.25">
      <c r="B49" s="25"/>
      <c r="C49" s="441" t="s">
        <v>155</v>
      </c>
      <c r="D49" s="37" t="s">
        <v>2</v>
      </c>
      <c r="E49" s="120"/>
      <c r="F49" s="120"/>
      <c r="G49" s="120"/>
      <c r="H49" s="166"/>
      <c r="I49" s="92"/>
      <c r="J49" s="280"/>
      <c r="K49" s="280"/>
      <c r="L49" s="280"/>
    </row>
    <row r="50" spans="1:12" s="40" customFormat="1" ht="21" customHeight="1" x14ac:dyDescent="0.25">
      <c r="B50" s="14"/>
      <c r="C50" s="442" t="s">
        <v>156</v>
      </c>
      <c r="D50" s="34" t="s">
        <v>160</v>
      </c>
      <c r="E50" s="120"/>
      <c r="F50" s="120"/>
      <c r="G50" s="120"/>
      <c r="H50" s="166"/>
      <c r="I50" s="92"/>
      <c r="J50" s="280"/>
      <c r="K50" s="280"/>
      <c r="L50" s="280"/>
    </row>
    <row r="51" spans="1:12" s="40" customFormat="1" ht="57" customHeight="1" x14ac:dyDescent="0.25">
      <c r="B51" s="522"/>
      <c r="C51" s="523" t="s">
        <v>157</v>
      </c>
      <c r="D51" s="524" t="s">
        <v>161</v>
      </c>
      <c r="E51" s="521"/>
      <c r="F51" s="521"/>
      <c r="G51" s="521"/>
      <c r="H51" s="166"/>
      <c r="I51" s="93"/>
      <c r="J51" s="281"/>
      <c r="K51" s="281"/>
      <c r="L51" s="281"/>
    </row>
    <row r="52" spans="1:12" s="40" customFormat="1" ht="34.5" customHeight="1" x14ac:dyDescent="0.25">
      <c r="B52" s="577"/>
      <c r="C52" s="578" t="s">
        <v>159</v>
      </c>
      <c r="D52" s="451"/>
      <c r="E52" s="525">
        <f t="shared" ref="E52:G52" si="5">+E51+E43</f>
        <v>4356.3</v>
      </c>
      <c r="F52" s="525">
        <f t="shared" si="5"/>
        <v>7616.8</v>
      </c>
      <c r="G52" s="525">
        <f t="shared" si="5"/>
        <v>5683</v>
      </c>
      <c r="H52" s="166"/>
      <c r="I52" s="93"/>
      <c r="J52" s="281"/>
      <c r="K52" s="281"/>
      <c r="L52" s="281"/>
    </row>
    <row r="53" spans="1:12" s="43" customFormat="1" ht="15.75" customHeight="1" x14ac:dyDescent="0.25">
      <c r="B53" s="36"/>
      <c r="C53" s="443" t="s">
        <v>158</v>
      </c>
      <c r="D53" s="35"/>
      <c r="E53" s="145">
        <f>+E24</f>
        <v>60</v>
      </c>
      <c r="F53" s="145">
        <f t="shared" ref="F53:G53" si="6">+F24</f>
        <v>285</v>
      </c>
      <c r="G53" s="145">
        <f t="shared" si="6"/>
        <v>285</v>
      </c>
      <c r="H53" s="166"/>
      <c r="I53" s="90"/>
      <c r="J53" s="282"/>
      <c r="K53" s="282"/>
      <c r="L53" s="282"/>
    </row>
    <row r="54" spans="1:12" s="16" customFormat="1" ht="27" x14ac:dyDescent="0.2">
      <c r="A54" s="44"/>
      <c r="B54" s="36"/>
      <c r="C54" s="443" t="s">
        <v>181</v>
      </c>
      <c r="D54" s="35"/>
      <c r="E54" s="145">
        <f>+((E52*100)/4947.9)-100</f>
        <v>-11.956587643242585</v>
      </c>
      <c r="F54" s="145">
        <f>+((F52*100)/E52)-100</f>
        <v>74.845625875169276</v>
      </c>
      <c r="G54" s="145">
        <f>+((G52*100)/F52)-100</f>
        <v>-25.388614641319194</v>
      </c>
      <c r="H54" s="576"/>
      <c r="I54" s="90"/>
      <c r="J54" s="282"/>
      <c r="K54" s="282"/>
      <c r="L54" s="282"/>
    </row>
    <row r="55" spans="1:12" x14ac:dyDescent="0.2">
      <c r="B55" s="726"/>
      <c r="C55" s="726"/>
      <c r="D55" s="726"/>
      <c r="E55" s="726"/>
      <c r="F55" s="726"/>
      <c r="G55" s="121"/>
    </row>
    <row r="56" spans="1:12" x14ac:dyDescent="0.2">
      <c r="E56" s="160"/>
      <c r="F56" s="160"/>
      <c r="G56" s="160"/>
    </row>
    <row r="58" spans="1:12" x14ac:dyDescent="0.2">
      <c r="C58" s="303"/>
      <c r="E58" s="160"/>
      <c r="F58" s="160"/>
      <c r="G58" s="160"/>
    </row>
  </sheetData>
  <mergeCells count="44">
    <mergeCell ref="C20:C21"/>
    <mergeCell ref="J4:L4"/>
    <mergeCell ref="L5:L6"/>
    <mergeCell ref="I20:I21"/>
    <mergeCell ref="J20:J21"/>
    <mergeCell ref="K20:K21"/>
    <mergeCell ref="L20:L21"/>
    <mergeCell ref="I23:I24"/>
    <mergeCell ref="I28:I30"/>
    <mergeCell ref="I31:I33"/>
    <mergeCell ref="B20:B21"/>
    <mergeCell ref="C1:L1"/>
    <mergeCell ref="I4:I6"/>
    <mergeCell ref="B2:L2"/>
    <mergeCell ref="J5:J6"/>
    <mergeCell ref="C4:D6"/>
    <mergeCell ref="G4:G6"/>
    <mergeCell ref="B4:B6"/>
    <mergeCell ref="H4:H6"/>
    <mergeCell ref="C12:D12"/>
    <mergeCell ref="F4:F6"/>
    <mergeCell ref="C7:D7"/>
    <mergeCell ref="E4:E6"/>
    <mergeCell ref="H31:H33"/>
    <mergeCell ref="B31:B33"/>
    <mergeCell ref="B28:B30"/>
    <mergeCell ref="C31:C33"/>
    <mergeCell ref="C28:C30"/>
    <mergeCell ref="B55:F55"/>
    <mergeCell ref="K31:K33"/>
    <mergeCell ref="L31:L33"/>
    <mergeCell ref="K23:K24"/>
    <mergeCell ref="K5:K6"/>
    <mergeCell ref="J28:J30"/>
    <mergeCell ref="K28:K30"/>
    <mergeCell ref="L28:L30"/>
    <mergeCell ref="J23:J24"/>
    <mergeCell ref="L23:L24"/>
    <mergeCell ref="J31:J33"/>
    <mergeCell ref="B23:B24"/>
    <mergeCell ref="C23:C24"/>
    <mergeCell ref="A42:D42"/>
    <mergeCell ref="A41:D41"/>
    <mergeCell ref="H28:H30"/>
  </mergeCells>
  <phoneticPr fontId="9" type="noConversion"/>
  <pageMargins left="0.19685039370078741" right="0.19685039370078741" top="0.51181102362204722" bottom="0.19685039370078741" header="0" footer="0"/>
  <pageSetup paperSize="8" scale="9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  <pageSetUpPr fitToPage="1"/>
  </sheetPr>
  <dimension ref="B1:L44"/>
  <sheetViews>
    <sheetView zoomScale="85" zoomScaleNormal="85" workbookViewId="0">
      <pane ySplit="2" topLeftCell="A3" activePane="bottomLeft" state="frozen"/>
      <selection activeCell="C27" sqref="C27:C28"/>
      <selection pane="bottomLeft" activeCell="B1" sqref="B1:L1"/>
    </sheetView>
  </sheetViews>
  <sheetFormatPr defaultColWidth="9.140625" defaultRowHeight="15" x14ac:dyDescent="0.25"/>
  <cols>
    <col min="1" max="1" width="4" style="78" customWidth="1"/>
    <col min="2" max="2" width="16.85546875" style="134" customWidth="1"/>
    <col min="3" max="3" width="54.140625" style="147" customWidth="1"/>
    <col min="4" max="4" width="8.28515625" style="261" customWidth="1"/>
    <col min="5" max="5" width="12.5703125" style="40" customWidth="1"/>
    <col min="6" max="6" width="13.28515625" style="40" customWidth="1"/>
    <col min="7" max="7" width="12.7109375" style="40" customWidth="1"/>
    <col min="8" max="8" width="11.85546875" style="269" customWidth="1"/>
    <col min="9" max="9" width="44.42578125" style="147" customWidth="1"/>
    <col min="10" max="10" width="10.42578125" style="262" customWidth="1"/>
    <col min="11" max="11" width="10.5703125" style="262" customWidth="1"/>
    <col min="12" max="12" width="11" style="262" customWidth="1"/>
    <col min="13" max="16384" width="9.140625" style="78"/>
  </cols>
  <sheetData>
    <row r="1" spans="2:12" ht="45.75" customHeight="1" x14ac:dyDescent="0.2">
      <c r="B1" s="848" t="s">
        <v>1003</v>
      </c>
      <c r="C1" s="848"/>
      <c r="D1" s="848"/>
      <c r="E1" s="848"/>
      <c r="F1" s="848"/>
      <c r="G1" s="848"/>
      <c r="H1" s="848"/>
      <c r="I1" s="848"/>
      <c r="J1" s="848"/>
      <c r="K1" s="848"/>
      <c r="L1" s="848"/>
    </row>
    <row r="2" spans="2:12" ht="30" customHeight="1" x14ac:dyDescent="0.25">
      <c r="B2" s="131"/>
      <c r="C2" s="225"/>
      <c r="D2" s="226"/>
      <c r="E2" s="227"/>
      <c r="F2" s="227"/>
      <c r="G2" s="227"/>
      <c r="H2" s="263"/>
      <c r="I2" s="225"/>
      <c r="J2" s="228"/>
      <c r="K2" s="228"/>
      <c r="L2" s="228"/>
    </row>
    <row r="3" spans="2:12" ht="30.75" customHeight="1" x14ac:dyDescent="0.2">
      <c r="B3" s="858" t="s">
        <v>28</v>
      </c>
      <c r="C3" s="864" t="s">
        <v>70</v>
      </c>
      <c r="D3" s="563"/>
      <c r="E3" s="629" t="s">
        <v>29</v>
      </c>
      <c r="F3" s="629" t="s">
        <v>276</v>
      </c>
      <c r="G3" s="629" t="s">
        <v>900</v>
      </c>
      <c r="H3" s="876" t="s">
        <v>182</v>
      </c>
      <c r="I3" s="629" t="s">
        <v>733</v>
      </c>
      <c r="J3" s="633" t="s">
        <v>907</v>
      </c>
      <c r="K3" s="634"/>
      <c r="L3" s="635"/>
    </row>
    <row r="4" spans="2:12" ht="15" customHeight="1" x14ac:dyDescent="0.2">
      <c r="B4" s="859"/>
      <c r="C4" s="865"/>
      <c r="D4" s="564"/>
      <c r="E4" s="630"/>
      <c r="F4" s="630"/>
      <c r="G4" s="630"/>
      <c r="H4" s="876"/>
      <c r="I4" s="630"/>
      <c r="J4" s="868" t="s">
        <v>482</v>
      </c>
      <c r="K4" s="868" t="s">
        <v>483</v>
      </c>
      <c r="L4" s="868" t="s">
        <v>760</v>
      </c>
    </row>
    <row r="5" spans="2:12" ht="51.75" customHeight="1" x14ac:dyDescent="0.2">
      <c r="B5" s="860"/>
      <c r="C5" s="866"/>
      <c r="D5" s="565"/>
      <c r="E5" s="631"/>
      <c r="F5" s="631"/>
      <c r="G5" s="631"/>
      <c r="H5" s="876"/>
      <c r="I5" s="631"/>
      <c r="J5" s="869"/>
      <c r="K5" s="869"/>
      <c r="L5" s="869"/>
    </row>
    <row r="6" spans="2:12" ht="86.25" customHeight="1" x14ac:dyDescent="0.2">
      <c r="B6" s="557" t="s">
        <v>72</v>
      </c>
      <c r="C6" s="867" t="s">
        <v>995</v>
      </c>
      <c r="D6" s="867"/>
      <c r="E6" s="558">
        <f t="shared" ref="E6:G6" si="0">SUM(E7:E22)</f>
        <v>10134.4</v>
      </c>
      <c r="F6" s="558">
        <f t="shared" si="0"/>
        <v>11018.9</v>
      </c>
      <c r="G6" s="558">
        <f t="shared" si="0"/>
        <v>11705.9</v>
      </c>
      <c r="H6" s="559"/>
      <c r="I6" s="560" t="s">
        <v>973</v>
      </c>
      <c r="J6" s="561">
        <v>100</v>
      </c>
      <c r="K6" s="561">
        <v>100</v>
      </c>
      <c r="L6" s="561">
        <v>100</v>
      </c>
    </row>
    <row r="7" spans="2:12" ht="54" customHeight="1" x14ac:dyDescent="0.2">
      <c r="B7" s="852" t="s">
        <v>101</v>
      </c>
      <c r="C7" s="854" t="s">
        <v>173</v>
      </c>
      <c r="D7" s="856" t="s">
        <v>0</v>
      </c>
      <c r="E7" s="849">
        <v>776.8</v>
      </c>
      <c r="F7" s="849">
        <v>800</v>
      </c>
      <c r="G7" s="229">
        <v>815</v>
      </c>
      <c r="H7" s="579" t="s">
        <v>245</v>
      </c>
      <c r="I7" s="230" t="s">
        <v>699</v>
      </c>
      <c r="J7" s="231" t="s">
        <v>692</v>
      </c>
      <c r="K7" s="231" t="s">
        <v>692</v>
      </c>
      <c r="L7" s="231" t="s">
        <v>692</v>
      </c>
    </row>
    <row r="8" spans="2:12" ht="48" customHeight="1" x14ac:dyDescent="0.2">
      <c r="B8" s="853"/>
      <c r="C8" s="855"/>
      <c r="D8" s="857"/>
      <c r="E8" s="851"/>
      <c r="F8" s="851"/>
      <c r="G8" s="233"/>
      <c r="H8" s="581"/>
      <c r="I8" s="234" t="s">
        <v>748</v>
      </c>
      <c r="J8" s="235">
        <v>100</v>
      </c>
      <c r="K8" s="235">
        <v>100</v>
      </c>
      <c r="L8" s="235">
        <v>100</v>
      </c>
    </row>
    <row r="9" spans="2:12" ht="36.75" customHeight="1" x14ac:dyDescent="0.2">
      <c r="B9" s="107" t="s">
        <v>100</v>
      </c>
      <c r="C9" s="236" t="s">
        <v>82</v>
      </c>
      <c r="D9" s="237" t="s">
        <v>0</v>
      </c>
      <c r="E9" s="144">
        <v>228.1</v>
      </c>
      <c r="F9" s="144">
        <v>240</v>
      </c>
      <c r="G9" s="144">
        <v>245</v>
      </c>
      <c r="H9" s="46" t="s">
        <v>244</v>
      </c>
      <c r="I9" s="236" t="s">
        <v>691</v>
      </c>
      <c r="J9" s="238">
        <v>100</v>
      </c>
      <c r="K9" s="238">
        <v>100</v>
      </c>
      <c r="L9" s="238">
        <v>100</v>
      </c>
    </row>
    <row r="10" spans="2:12" ht="33.75" customHeight="1" x14ac:dyDescent="0.2">
      <c r="B10" s="861" t="s">
        <v>99</v>
      </c>
      <c r="C10" s="595" t="s">
        <v>139</v>
      </c>
      <c r="D10" s="239" t="s">
        <v>4</v>
      </c>
      <c r="E10" s="144">
        <v>17.3</v>
      </c>
      <c r="F10" s="144">
        <v>17.3</v>
      </c>
      <c r="G10" s="144">
        <v>17.3</v>
      </c>
      <c r="H10" s="264" t="s">
        <v>249</v>
      </c>
      <c r="I10" s="874" t="s">
        <v>706</v>
      </c>
      <c r="J10" s="871" t="s">
        <v>910</v>
      </c>
      <c r="K10" s="871" t="s">
        <v>910</v>
      </c>
      <c r="L10" s="871" t="s">
        <v>910</v>
      </c>
    </row>
    <row r="11" spans="2:12" ht="36" customHeight="1" x14ac:dyDescent="0.2">
      <c r="B11" s="862"/>
      <c r="C11" s="595"/>
      <c r="D11" s="856" t="s">
        <v>0</v>
      </c>
      <c r="E11" s="849">
        <f>6853.9-0.5-10</f>
        <v>6843.4</v>
      </c>
      <c r="F11" s="849">
        <v>7300</v>
      </c>
      <c r="G11" s="849">
        <v>7800</v>
      </c>
      <c r="H11" s="265" t="s">
        <v>246</v>
      </c>
      <c r="I11" s="874"/>
      <c r="J11" s="871"/>
      <c r="K11" s="871"/>
      <c r="L11" s="871"/>
    </row>
    <row r="12" spans="2:12" s="133" customFormat="1" ht="40.5" customHeight="1" x14ac:dyDescent="0.2">
      <c r="B12" s="102" t="s">
        <v>98</v>
      </c>
      <c r="C12" s="240" t="s">
        <v>141</v>
      </c>
      <c r="D12" s="863"/>
      <c r="E12" s="850"/>
      <c r="F12" s="850"/>
      <c r="G12" s="850"/>
      <c r="H12" s="265" t="s">
        <v>708</v>
      </c>
      <c r="I12" s="240" t="s">
        <v>694</v>
      </c>
      <c r="J12" s="241" t="s">
        <v>497</v>
      </c>
      <c r="K12" s="241" t="s">
        <v>497</v>
      </c>
      <c r="L12" s="241" t="s">
        <v>497</v>
      </c>
    </row>
    <row r="13" spans="2:12" s="133" customFormat="1" ht="32.25" customHeight="1" x14ac:dyDescent="0.2">
      <c r="B13" s="102" t="s">
        <v>427</v>
      </c>
      <c r="C13" s="240" t="s">
        <v>180</v>
      </c>
      <c r="D13" s="863"/>
      <c r="E13" s="850"/>
      <c r="F13" s="850"/>
      <c r="G13" s="850"/>
      <c r="H13" s="265" t="s">
        <v>247</v>
      </c>
      <c r="I13" s="240" t="s">
        <v>693</v>
      </c>
      <c r="J13" s="241" t="s">
        <v>497</v>
      </c>
      <c r="K13" s="241" t="s">
        <v>497</v>
      </c>
      <c r="L13" s="241" t="s">
        <v>497</v>
      </c>
    </row>
    <row r="14" spans="2:12" s="133" customFormat="1" ht="42" customHeight="1" x14ac:dyDescent="0.2">
      <c r="B14" s="102" t="s">
        <v>428</v>
      </c>
      <c r="C14" s="240" t="s">
        <v>179</v>
      </c>
      <c r="D14" s="863"/>
      <c r="E14" s="850"/>
      <c r="F14" s="850"/>
      <c r="G14" s="850"/>
      <c r="H14" s="265" t="s">
        <v>248</v>
      </c>
      <c r="I14" s="240" t="s">
        <v>909</v>
      </c>
      <c r="J14" s="241" t="s">
        <v>707</v>
      </c>
      <c r="K14" s="241" t="s">
        <v>707</v>
      </c>
      <c r="L14" s="241" t="s">
        <v>707</v>
      </c>
    </row>
    <row r="15" spans="2:12" s="133" customFormat="1" ht="50.25" customHeight="1" x14ac:dyDescent="0.2">
      <c r="B15" s="77" t="s">
        <v>429</v>
      </c>
      <c r="C15" s="240" t="s">
        <v>143</v>
      </c>
      <c r="D15" s="863"/>
      <c r="E15" s="850"/>
      <c r="F15" s="850"/>
      <c r="G15" s="850"/>
      <c r="H15" s="265"/>
      <c r="I15" s="242" t="s">
        <v>697</v>
      </c>
      <c r="J15" s="241" t="s">
        <v>622</v>
      </c>
      <c r="K15" s="241" t="s">
        <v>594</v>
      </c>
      <c r="L15" s="241" t="s">
        <v>493</v>
      </c>
    </row>
    <row r="16" spans="2:12" s="133" customFormat="1" ht="38.25" customHeight="1" x14ac:dyDescent="0.2">
      <c r="B16" s="77" t="s">
        <v>430</v>
      </c>
      <c r="C16" s="240" t="s">
        <v>144</v>
      </c>
      <c r="D16" s="857"/>
      <c r="E16" s="851"/>
      <c r="F16" s="851"/>
      <c r="G16" s="851"/>
      <c r="H16" s="266" t="s">
        <v>252</v>
      </c>
      <c r="I16" s="242" t="s">
        <v>696</v>
      </c>
      <c r="J16" s="243">
        <v>100</v>
      </c>
      <c r="K16" s="243">
        <v>100</v>
      </c>
      <c r="L16" s="243">
        <v>100</v>
      </c>
    </row>
    <row r="17" spans="2:12" ht="37.5" customHeight="1" x14ac:dyDescent="0.2">
      <c r="B17" s="107" t="s">
        <v>434</v>
      </c>
      <c r="C17" s="232" t="s">
        <v>142</v>
      </c>
      <c r="D17" s="244" t="s">
        <v>0</v>
      </c>
      <c r="E17" s="138">
        <f>36.5+10</f>
        <v>46.5</v>
      </c>
      <c r="F17" s="138">
        <v>53</v>
      </c>
      <c r="G17" s="245">
        <v>60</v>
      </c>
      <c r="H17" s="47" t="s">
        <v>243</v>
      </c>
      <c r="I17" s="244" t="s">
        <v>695</v>
      </c>
      <c r="J17" s="246" t="s">
        <v>908</v>
      </c>
      <c r="K17" s="246" t="s">
        <v>908</v>
      </c>
      <c r="L17" s="246" t="s">
        <v>908</v>
      </c>
    </row>
    <row r="18" spans="2:12" ht="67.5" customHeight="1" x14ac:dyDescent="0.2">
      <c r="B18" s="107" t="s">
        <v>431</v>
      </c>
      <c r="C18" s="244" t="s">
        <v>342</v>
      </c>
      <c r="D18" s="247" t="s">
        <v>0</v>
      </c>
      <c r="E18" s="248">
        <v>420</v>
      </c>
      <c r="F18" s="248">
        <v>420</v>
      </c>
      <c r="G18" s="248">
        <v>420</v>
      </c>
      <c r="H18" s="267" t="s">
        <v>251</v>
      </c>
      <c r="I18" s="244" t="s">
        <v>736</v>
      </c>
      <c r="J18" s="246" t="s">
        <v>911</v>
      </c>
      <c r="K18" s="246" t="s">
        <v>912</v>
      </c>
      <c r="L18" s="246" t="s">
        <v>913</v>
      </c>
    </row>
    <row r="19" spans="2:12" ht="24" customHeight="1" x14ac:dyDescent="0.2">
      <c r="B19" s="774" t="s">
        <v>432</v>
      </c>
      <c r="C19" s="847" t="s">
        <v>140</v>
      </c>
      <c r="D19" s="244" t="s">
        <v>0</v>
      </c>
      <c r="E19" s="139">
        <v>1432.7</v>
      </c>
      <c r="F19" s="139">
        <v>1800</v>
      </c>
      <c r="G19" s="139">
        <v>1950</v>
      </c>
      <c r="H19" s="579" t="s">
        <v>249</v>
      </c>
      <c r="I19" s="875" t="s">
        <v>698</v>
      </c>
      <c r="J19" s="872" t="s">
        <v>503</v>
      </c>
      <c r="K19" s="872" t="s">
        <v>503</v>
      </c>
      <c r="L19" s="872" t="s">
        <v>503</v>
      </c>
    </row>
    <row r="20" spans="2:12" ht="21.75" customHeight="1" x14ac:dyDescent="0.2">
      <c r="B20" s="775"/>
      <c r="C20" s="847"/>
      <c r="D20" s="244" t="s">
        <v>4</v>
      </c>
      <c r="E20" s="139">
        <v>105</v>
      </c>
      <c r="F20" s="139">
        <v>105</v>
      </c>
      <c r="G20" s="139">
        <v>105</v>
      </c>
      <c r="H20" s="581"/>
      <c r="I20" s="875"/>
      <c r="J20" s="872"/>
      <c r="K20" s="872"/>
      <c r="L20" s="872"/>
    </row>
    <row r="21" spans="2:12" ht="30.75" customHeight="1" x14ac:dyDescent="0.2">
      <c r="B21" s="107" t="s">
        <v>433</v>
      </c>
      <c r="C21" s="244" t="s">
        <v>138</v>
      </c>
      <c r="D21" s="244" t="s">
        <v>0</v>
      </c>
      <c r="E21" s="138">
        <v>33.6</v>
      </c>
      <c r="F21" s="138">
        <v>33.6</v>
      </c>
      <c r="G21" s="245">
        <v>33.6</v>
      </c>
      <c r="H21" s="47" t="s">
        <v>340</v>
      </c>
      <c r="I21" s="249" t="s">
        <v>871</v>
      </c>
      <c r="J21" s="246" t="s">
        <v>690</v>
      </c>
      <c r="K21" s="246" t="s">
        <v>690</v>
      </c>
      <c r="L21" s="246" t="s">
        <v>690</v>
      </c>
    </row>
    <row r="22" spans="2:12" s="97" customFormat="1" ht="37.5" customHeight="1" x14ac:dyDescent="0.2">
      <c r="B22" s="107" t="s">
        <v>868</v>
      </c>
      <c r="C22" s="250" t="s">
        <v>339</v>
      </c>
      <c r="D22" s="250" t="s">
        <v>3</v>
      </c>
      <c r="E22" s="251">
        <v>231</v>
      </c>
      <c r="F22" s="251">
        <v>250</v>
      </c>
      <c r="G22" s="251">
        <v>260</v>
      </c>
      <c r="H22" s="46" t="s">
        <v>250</v>
      </c>
      <c r="I22" s="250" t="s">
        <v>704</v>
      </c>
      <c r="J22" s="231">
        <v>12</v>
      </c>
      <c r="K22" s="231">
        <v>12</v>
      </c>
      <c r="L22" s="231">
        <v>12</v>
      </c>
    </row>
    <row r="23" spans="2:12" ht="72" customHeight="1" x14ac:dyDescent="0.2">
      <c r="B23" s="545" t="s">
        <v>76</v>
      </c>
      <c r="C23" s="552" t="s">
        <v>5</v>
      </c>
      <c r="D23" s="552"/>
      <c r="E23" s="551">
        <f t="shared" ref="E23:G23" si="1">SUM(E24:E28)</f>
        <v>2937.8</v>
      </c>
      <c r="F23" s="551">
        <f t="shared" si="1"/>
        <v>2881.8999999999996</v>
      </c>
      <c r="G23" s="551">
        <f t="shared" si="1"/>
        <v>3324.8999999999996</v>
      </c>
      <c r="H23" s="553"/>
      <c r="I23" s="552" t="s">
        <v>700</v>
      </c>
      <c r="J23" s="554">
        <v>100</v>
      </c>
      <c r="K23" s="554">
        <v>100</v>
      </c>
      <c r="L23" s="554">
        <v>100</v>
      </c>
    </row>
    <row r="24" spans="2:12" ht="33.75" customHeight="1" x14ac:dyDescent="0.2">
      <c r="B24" s="107" t="s">
        <v>283</v>
      </c>
      <c r="C24" s="244" t="s">
        <v>78</v>
      </c>
      <c r="D24" s="244" t="s">
        <v>0</v>
      </c>
      <c r="E24" s="144">
        <v>170</v>
      </c>
      <c r="F24" s="144">
        <v>170</v>
      </c>
      <c r="G24" s="144">
        <v>170</v>
      </c>
      <c r="H24" s="46"/>
      <c r="I24" s="252" t="s">
        <v>686</v>
      </c>
      <c r="J24" s="231">
        <v>100</v>
      </c>
      <c r="K24" s="231">
        <v>100</v>
      </c>
      <c r="L24" s="231">
        <v>100</v>
      </c>
    </row>
    <row r="25" spans="2:12" ht="36.75" customHeight="1" x14ac:dyDescent="0.2">
      <c r="B25" s="107" t="s">
        <v>97</v>
      </c>
      <c r="C25" s="244" t="s">
        <v>79</v>
      </c>
      <c r="D25" s="244" t="s">
        <v>0</v>
      </c>
      <c r="E25" s="141">
        <v>29</v>
      </c>
      <c r="F25" s="141">
        <v>29</v>
      </c>
      <c r="G25" s="141">
        <v>29</v>
      </c>
      <c r="H25" s="46"/>
      <c r="I25" s="252" t="s">
        <v>687</v>
      </c>
      <c r="J25" s="231">
        <v>100</v>
      </c>
      <c r="K25" s="231">
        <v>100</v>
      </c>
      <c r="L25" s="231">
        <v>100</v>
      </c>
    </row>
    <row r="26" spans="2:12" ht="24.75" customHeight="1" x14ac:dyDescent="0.2">
      <c r="B26" s="846" t="s">
        <v>96</v>
      </c>
      <c r="C26" s="591" t="s">
        <v>996</v>
      </c>
      <c r="D26" s="244" t="s">
        <v>0</v>
      </c>
      <c r="E26" s="144">
        <v>430</v>
      </c>
      <c r="F26" s="144">
        <v>430</v>
      </c>
      <c r="G26" s="144">
        <v>430</v>
      </c>
      <c r="H26" s="46"/>
      <c r="I26" s="870" t="s">
        <v>688</v>
      </c>
      <c r="J26" s="873">
        <v>100</v>
      </c>
      <c r="K26" s="873">
        <v>100</v>
      </c>
      <c r="L26" s="873">
        <v>100</v>
      </c>
    </row>
    <row r="27" spans="2:12" ht="24.75" customHeight="1" x14ac:dyDescent="0.2">
      <c r="B27" s="846"/>
      <c r="C27" s="591"/>
      <c r="D27" s="244" t="s">
        <v>0</v>
      </c>
      <c r="E27" s="144">
        <v>75.8</v>
      </c>
      <c r="F27" s="144">
        <v>75.8</v>
      </c>
      <c r="G27" s="144">
        <v>75.8</v>
      </c>
      <c r="H27" s="46"/>
      <c r="I27" s="870"/>
      <c r="J27" s="873"/>
      <c r="K27" s="873"/>
      <c r="L27" s="873"/>
    </row>
    <row r="28" spans="2:12" ht="24.75" customHeight="1" x14ac:dyDescent="0.2">
      <c r="B28" s="846"/>
      <c r="C28" s="591"/>
      <c r="D28" s="244" t="s">
        <v>2</v>
      </c>
      <c r="E28" s="144">
        <v>2233</v>
      </c>
      <c r="F28" s="144">
        <v>2177.1</v>
      </c>
      <c r="G28" s="144">
        <v>2620.1</v>
      </c>
      <c r="H28" s="46"/>
      <c r="I28" s="870"/>
      <c r="J28" s="873"/>
      <c r="K28" s="873"/>
      <c r="L28" s="873"/>
    </row>
    <row r="29" spans="2:12" ht="85.5" customHeight="1" x14ac:dyDescent="0.2">
      <c r="B29" s="545" t="s">
        <v>77</v>
      </c>
      <c r="C29" s="552" t="s">
        <v>867</v>
      </c>
      <c r="D29" s="552"/>
      <c r="E29" s="551">
        <f>SUM(E30:E30)</f>
        <v>90</v>
      </c>
      <c r="F29" s="551">
        <f>SUM(F30:F30)</f>
        <v>190</v>
      </c>
      <c r="G29" s="551">
        <f>SUM(G30:G30)</f>
        <v>190</v>
      </c>
      <c r="H29" s="553"/>
      <c r="I29" s="552" t="s">
        <v>997</v>
      </c>
      <c r="J29" s="555">
        <v>13</v>
      </c>
      <c r="K29" s="555">
        <v>14</v>
      </c>
      <c r="L29" s="555">
        <v>15</v>
      </c>
    </row>
    <row r="30" spans="2:12" ht="57" customHeight="1" x14ac:dyDescent="0.2">
      <c r="B30" s="107" t="s">
        <v>870</v>
      </c>
      <c r="C30" s="244" t="s">
        <v>174</v>
      </c>
      <c r="D30" s="244" t="s">
        <v>0</v>
      </c>
      <c r="E30" s="137">
        <v>90</v>
      </c>
      <c r="F30" s="140">
        <v>190</v>
      </c>
      <c r="G30" s="140">
        <v>190</v>
      </c>
      <c r="H30" s="46"/>
      <c r="I30" s="244" t="s">
        <v>689</v>
      </c>
      <c r="J30" s="246" t="s">
        <v>622</v>
      </c>
      <c r="K30" s="246" t="s">
        <v>622</v>
      </c>
      <c r="L30" s="246" t="s">
        <v>622</v>
      </c>
    </row>
    <row r="31" spans="2:12" ht="21.75" customHeight="1" x14ac:dyDescent="0.2">
      <c r="B31" s="845" t="s">
        <v>177</v>
      </c>
      <c r="C31" s="845"/>
      <c r="D31" s="845"/>
      <c r="E31" s="551">
        <f>+E29+E23+E6</f>
        <v>13162.2</v>
      </c>
      <c r="F31" s="551">
        <f>+F29+F23+F6</f>
        <v>14090.8</v>
      </c>
      <c r="G31" s="551">
        <f>+G29+G23+G6</f>
        <v>15220.8</v>
      </c>
      <c r="H31" s="553"/>
      <c r="I31" s="551"/>
      <c r="J31" s="556"/>
      <c r="K31" s="556"/>
      <c r="L31" s="556"/>
    </row>
    <row r="32" spans="2:12" ht="23.25" customHeight="1" x14ac:dyDescent="0.2">
      <c r="B32" s="844"/>
      <c r="C32" s="844"/>
      <c r="D32" s="844"/>
      <c r="E32" s="253"/>
      <c r="F32" s="253"/>
      <c r="G32" s="253"/>
      <c r="H32" s="268"/>
      <c r="I32" s="254"/>
      <c r="J32" s="255"/>
      <c r="K32" s="255"/>
      <c r="L32" s="255"/>
    </row>
    <row r="33" spans="2:12" s="118" customFormat="1" ht="30" customHeight="1" x14ac:dyDescent="0.25">
      <c r="B33" s="495"/>
      <c r="C33" s="520" t="s">
        <v>149</v>
      </c>
      <c r="D33" s="520"/>
      <c r="E33" s="521">
        <f t="shared" ref="E33:G33" si="2">SUM(E35:E40)</f>
        <v>13162.199999999999</v>
      </c>
      <c r="F33" s="521">
        <f t="shared" si="2"/>
        <v>14090.8</v>
      </c>
      <c r="G33" s="521">
        <f t="shared" si="2"/>
        <v>15220.8</v>
      </c>
      <c r="H33" s="268"/>
      <c r="I33" s="91"/>
      <c r="J33" s="256"/>
      <c r="K33" s="256"/>
      <c r="L33" s="256"/>
    </row>
    <row r="34" spans="2:12" s="118" customFormat="1" ht="17.25" customHeight="1" x14ac:dyDescent="0.25">
      <c r="B34" s="33"/>
      <c r="C34" s="443" t="s">
        <v>150</v>
      </c>
      <c r="D34" s="37"/>
      <c r="E34" s="38"/>
      <c r="F34" s="38"/>
      <c r="G34" s="38"/>
      <c r="H34" s="268"/>
      <c r="I34" s="257"/>
      <c r="J34" s="258"/>
      <c r="K34" s="258"/>
      <c r="L34" s="258"/>
    </row>
    <row r="35" spans="2:12" s="118" customFormat="1" ht="31.5" customHeight="1" x14ac:dyDescent="0.25">
      <c r="B35" s="33"/>
      <c r="C35" s="443" t="s">
        <v>151</v>
      </c>
      <c r="D35" s="37" t="s">
        <v>0</v>
      </c>
      <c r="E35" s="38">
        <f>+E30+E27+E26+E25+E24+E21+E19+E18+E17+E11+E9+E7</f>
        <v>10575.9</v>
      </c>
      <c r="F35" s="38">
        <f t="shared" ref="F35:G35" si="3">+F30+F27+F26+F25+F24+F21+F19+F18+F17+F11+F9+F7</f>
        <v>11541.4</v>
      </c>
      <c r="G35" s="38">
        <f t="shared" si="3"/>
        <v>12218.4</v>
      </c>
      <c r="H35" s="268"/>
      <c r="I35" s="259"/>
      <c r="J35" s="258"/>
      <c r="K35" s="258"/>
      <c r="L35" s="258"/>
    </row>
    <row r="36" spans="2:12" s="118" customFormat="1" ht="27" customHeight="1" x14ac:dyDescent="0.25">
      <c r="B36" s="33"/>
      <c r="C36" s="443" t="s">
        <v>152</v>
      </c>
      <c r="D36" s="37" t="s">
        <v>3</v>
      </c>
      <c r="E36" s="38">
        <f>+E22</f>
        <v>231</v>
      </c>
      <c r="F36" s="38">
        <f>+F22</f>
        <v>250</v>
      </c>
      <c r="G36" s="38">
        <f>+G22</f>
        <v>260</v>
      </c>
      <c r="H36" s="268"/>
      <c r="I36" s="257"/>
      <c r="J36" s="258"/>
      <c r="K36" s="258"/>
      <c r="L36" s="258"/>
    </row>
    <row r="37" spans="2:12" s="118" customFormat="1" ht="18" customHeight="1" x14ac:dyDescent="0.25">
      <c r="B37" s="33"/>
      <c r="C37" s="443" t="s">
        <v>153</v>
      </c>
      <c r="D37" s="37" t="s">
        <v>4</v>
      </c>
      <c r="E37" s="38">
        <f>+E10+E20</f>
        <v>122.3</v>
      </c>
      <c r="F37" s="38">
        <f>+F10+F20</f>
        <v>122.3</v>
      </c>
      <c r="G37" s="38">
        <f>+G10+G20</f>
        <v>122.3</v>
      </c>
      <c r="H37" s="268"/>
      <c r="I37" s="257"/>
      <c r="J37" s="258"/>
      <c r="K37" s="258"/>
      <c r="L37" s="258"/>
    </row>
    <row r="38" spans="2:12" s="118" customFormat="1" ht="32.25" customHeight="1" x14ac:dyDescent="0.25">
      <c r="B38" s="33"/>
      <c r="C38" s="443" t="s">
        <v>154</v>
      </c>
      <c r="D38" s="37" t="s">
        <v>1</v>
      </c>
      <c r="E38" s="38"/>
      <c r="F38" s="38"/>
      <c r="G38" s="38"/>
      <c r="H38" s="268"/>
      <c r="I38" s="257"/>
      <c r="J38" s="258"/>
      <c r="K38" s="258"/>
      <c r="L38" s="258"/>
    </row>
    <row r="39" spans="2:12" s="118" customFormat="1" ht="21.75" customHeight="1" x14ac:dyDescent="0.25">
      <c r="B39" s="33"/>
      <c r="C39" s="443" t="s">
        <v>155</v>
      </c>
      <c r="D39" s="37" t="s">
        <v>2</v>
      </c>
      <c r="E39" s="38">
        <f>+E28</f>
        <v>2233</v>
      </c>
      <c r="F39" s="38">
        <f>+F28</f>
        <v>2177.1</v>
      </c>
      <c r="G39" s="38">
        <f>+G28</f>
        <v>2620.1</v>
      </c>
      <c r="H39" s="268"/>
      <c r="I39" s="257"/>
      <c r="J39" s="258"/>
      <c r="K39" s="258"/>
      <c r="L39" s="258"/>
    </row>
    <row r="40" spans="2:12" s="118" customFormat="1" ht="21" customHeight="1" x14ac:dyDescent="0.25">
      <c r="B40" s="135"/>
      <c r="C40" s="444" t="s">
        <v>156</v>
      </c>
      <c r="D40" s="34" t="s">
        <v>160</v>
      </c>
      <c r="E40" s="38"/>
      <c r="F40" s="38"/>
      <c r="G40" s="38"/>
      <c r="H40" s="268"/>
      <c r="I40" s="257"/>
      <c r="J40" s="258"/>
      <c r="K40" s="258"/>
      <c r="L40" s="258"/>
    </row>
    <row r="41" spans="2:12" s="118" customFormat="1" ht="51.75" customHeight="1" x14ac:dyDescent="0.25">
      <c r="B41" s="498"/>
      <c r="C41" s="523" t="s">
        <v>157</v>
      </c>
      <c r="D41" s="524" t="s">
        <v>161</v>
      </c>
      <c r="E41" s="521"/>
      <c r="F41" s="521"/>
      <c r="G41" s="521"/>
      <c r="H41" s="268"/>
      <c r="I41" s="93"/>
      <c r="J41" s="260"/>
      <c r="K41" s="260"/>
      <c r="L41" s="260"/>
    </row>
    <row r="42" spans="2:12" s="118" customFormat="1" ht="45" customHeight="1" x14ac:dyDescent="0.25">
      <c r="B42" s="562"/>
      <c r="C42" s="562" t="s">
        <v>159</v>
      </c>
      <c r="D42" s="562"/>
      <c r="E42" s="541">
        <f t="shared" ref="E42:G42" si="4">+E41+E33</f>
        <v>13162.199999999999</v>
      </c>
      <c r="F42" s="541">
        <f t="shared" si="4"/>
        <v>14090.8</v>
      </c>
      <c r="G42" s="541">
        <f t="shared" si="4"/>
        <v>15220.8</v>
      </c>
      <c r="H42" s="268"/>
      <c r="I42" s="93"/>
      <c r="J42" s="260"/>
      <c r="K42" s="260"/>
      <c r="L42" s="260"/>
    </row>
    <row r="43" spans="2:12" s="118" customFormat="1" ht="18" customHeight="1" x14ac:dyDescent="0.25">
      <c r="B43" s="33"/>
      <c r="C43" s="443" t="s">
        <v>158</v>
      </c>
      <c r="D43" s="37"/>
      <c r="E43" s="38"/>
      <c r="F43" s="38"/>
      <c r="G43" s="38"/>
      <c r="H43" s="268"/>
      <c r="I43" s="257"/>
      <c r="J43" s="258"/>
      <c r="K43" s="258"/>
      <c r="L43" s="258"/>
    </row>
    <row r="44" spans="2:12" ht="30" customHeight="1" x14ac:dyDescent="0.2">
      <c r="B44" s="33"/>
      <c r="C44" s="443" t="s">
        <v>181</v>
      </c>
      <c r="D44" s="37"/>
      <c r="E44" s="38">
        <f>+((E42*100)/11678)-100</f>
        <v>12.709368042473031</v>
      </c>
      <c r="F44" s="38">
        <f>+((F42*100)/E42)-100</f>
        <v>7.0550515871207011</v>
      </c>
      <c r="G44" s="38">
        <f>+((G42*100)/F42)-100</f>
        <v>8.0194169245181257</v>
      </c>
      <c r="H44" s="70"/>
      <c r="I44" s="257"/>
      <c r="J44" s="258"/>
      <c r="K44" s="258"/>
      <c r="L44" s="258"/>
    </row>
  </sheetData>
  <mergeCells count="44">
    <mergeCell ref="H19:H20"/>
    <mergeCell ref="H3:H5"/>
    <mergeCell ref="G3:G5"/>
    <mergeCell ref="G11:G16"/>
    <mergeCell ref="F7:F8"/>
    <mergeCell ref="H7:H8"/>
    <mergeCell ref="F11:F16"/>
    <mergeCell ref="L10:L11"/>
    <mergeCell ref="L19:L20"/>
    <mergeCell ref="L26:L28"/>
    <mergeCell ref="J10:J11"/>
    <mergeCell ref="J19:J20"/>
    <mergeCell ref="J26:J28"/>
    <mergeCell ref="I26:I28"/>
    <mergeCell ref="K4:K5"/>
    <mergeCell ref="K10:K11"/>
    <mergeCell ref="K19:K20"/>
    <mergeCell ref="K26:K28"/>
    <mergeCell ref="J4:J5"/>
    <mergeCell ref="I3:I5"/>
    <mergeCell ref="I10:I11"/>
    <mergeCell ref="I19:I20"/>
    <mergeCell ref="B1:L1"/>
    <mergeCell ref="E11:E16"/>
    <mergeCell ref="C10:C11"/>
    <mergeCell ref="F3:F5"/>
    <mergeCell ref="B7:B8"/>
    <mergeCell ref="C7:C8"/>
    <mergeCell ref="D7:D8"/>
    <mergeCell ref="E7:E8"/>
    <mergeCell ref="B3:B5"/>
    <mergeCell ref="B10:B11"/>
    <mergeCell ref="D11:D16"/>
    <mergeCell ref="E3:E5"/>
    <mergeCell ref="C3:C5"/>
    <mergeCell ref="C6:D6"/>
    <mergeCell ref="J3:L3"/>
    <mergeCell ref="L4:L5"/>
    <mergeCell ref="B32:D32"/>
    <mergeCell ref="B31:D31"/>
    <mergeCell ref="B19:B20"/>
    <mergeCell ref="B26:B28"/>
    <mergeCell ref="C26:C28"/>
    <mergeCell ref="C19:C20"/>
  </mergeCells>
  <phoneticPr fontId="9" type="noConversion"/>
  <pageMargins left="0.19685039370078741" right="0.19685039370078741" top="0.19685039370078741" bottom="0.19685039370078741" header="0" footer="0"/>
  <pageSetup paperSize="9" scale="73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  <pageSetUpPr fitToPage="1"/>
  </sheetPr>
  <dimension ref="B1:G21"/>
  <sheetViews>
    <sheetView tabSelected="1" zoomScale="85" zoomScaleNormal="85" workbookViewId="0">
      <selection activeCell="I18" sqref="I18"/>
    </sheetView>
  </sheetViews>
  <sheetFormatPr defaultColWidth="9.140625" defaultRowHeight="15.75" x14ac:dyDescent="0.2"/>
  <cols>
    <col min="1" max="1" width="3.42578125" style="6" customWidth="1"/>
    <col min="2" max="2" width="8.85546875" style="6" customWidth="1"/>
    <col min="3" max="3" width="80.42578125" style="41" customWidth="1"/>
    <col min="4" max="5" width="28.85546875" style="41" customWidth="1"/>
    <col min="6" max="6" width="28.140625" style="6" customWidth="1"/>
    <col min="7" max="16384" width="9.140625" style="6"/>
  </cols>
  <sheetData>
    <row r="1" spans="2:7" ht="19.5" customHeight="1" x14ac:dyDescent="0.2">
      <c r="C1" s="877"/>
      <c r="D1" s="877"/>
      <c r="E1" s="877"/>
    </row>
    <row r="2" spans="2:7" ht="35.25" customHeight="1" x14ac:dyDescent="0.2">
      <c r="B2" s="883" t="s">
        <v>1004</v>
      </c>
      <c r="C2" s="883"/>
      <c r="D2" s="883"/>
      <c r="E2" s="883"/>
      <c r="F2" s="883"/>
    </row>
    <row r="3" spans="2:7" ht="71.25" customHeight="1" x14ac:dyDescent="0.2">
      <c r="B3" s="566" t="s">
        <v>147</v>
      </c>
      <c r="C3" s="566" t="s">
        <v>148</v>
      </c>
      <c r="D3" s="566" t="s">
        <v>29</v>
      </c>
      <c r="E3" s="566" t="s">
        <v>276</v>
      </c>
      <c r="F3" s="566" t="s">
        <v>759</v>
      </c>
    </row>
    <row r="4" spans="2:7" ht="35.25" customHeight="1" x14ac:dyDescent="0.2">
      <c r="B4" s="119" t="s">
        <v>6</v>
      </c>
      <c r="C4" s="48" t="s">
        <v>343</v>
      </c>
      <c r="D4" s="437">
        <f>+'01 Visuomenės ugdymo'!E112</f>
        <v>64457.399999999994</v>
      </c>
      <c r="E4" s="49">
        <f>+'01 Visuomenės ugdymo'!F112</f>
        <v>65499.199999999997</v>
      </c>
      <c r="F4" s="49">
        <f>+'01 Visuomenės ugdymo'!G112</f>
        <v>68421.399999999994</v>
      </c>
    </row>
    <row r="5" spans="2:7" ht="35.25" customHeight="1" x14ac:dyDescent="0.2">
      <c r="B5" s="119" t="s">
        <v>7</v>
      </c>
      <c r="C5" s="48" t="s">
        <v>344</v>
      </c>
      <c r="D5" s="437">
        <f>+'02 Socialinės gerovės'!E114</f>
        <v>54023.5</v>
      </c>
      <c r="E5" s="49">
        <f>+'02 Socialinės gerovės'!F114</f>
        <v>55892.399999999994</v>
      </c>
      <c r="F5" s="49">
        <f>+'02 Socialinės gerovės'!G114</f>
        <v>55655.8</v>
      </c>
    </row>
    <row r="6" spans="2:7" ht="35.25" customHeight="1" x14ac:dyDescent="0.2">
      <c r="B6" s="119" t="s">
        <v>8</v>
      </c>
      <c r="C6" s="48" t="s">
        <v>345</v>
      </c>
      <c r="D6" s="437">
        <f>+'03 Darnios aplinkos'!E62</f>
        <v>23721.039999999997</v>
      </c>
      <c r="E6" s="49">
        <f>+'03 Darnios aplinkos'!F62</f>
        <v>29861.599999999999</v>
      </c>
      <c r="F6" s="49">
        <f>+'03 Darnios aplinkos'!G62</f>
        <v>26629.599999999999</v>
      </c>
    </row>
    <row r="7" spans="2:7" ht="35.25" customHeight="1" x14ac:dyDescent="0.2">
      <c r="B7" s="119" t="s">
        <v>9</v>
      </c>
      <c r="C7" s="48" t="s">
        <v>346</v>
      </c>
      <c r="D7" s="437">
        <f>+'04 Ekonominės plėtros'!E41</f>
        <v>4356.3</v>
      </c>
      <c r="E7" s="49">
        <f>+'04 Ekonominės plėtros'!F41</f>
        <v>7616.8</v>
      </c>
      <c r="F7" s="49">
        <f>+'04 Ekonominės plėtros'!G41</f>
        <v>5683</v>
      </c>
    </row>
    <row r="8" spans="2:7" ht="35.25" customHeight="1" x14ac:dyDescent="0.2">
      <c r="B8" s="119" t="s">
        <v>10</v>
      </c>
      <c r="C8" s="48" t="s">
        <v>469</v>
      </c>
      <c r="D8" s="437">
        <f>+'05 Valdymo '!E31</f>
        <v>13162.2</v>
      </c>
      <c r="E8" s="49">
        <f>+'05 Valdymo '!F31</f>
        <v>14090.8</v>
      </c>
      <c r="F8" s="49">
        <f>+'05 Valdymo '!G31</f>
        <v>15220.8</v>
      </c>
    </row>
    <row r="9" spans="2:7" ht="36.75" customHeight="1" x14ac:dyDescent="0.2">
      <c r="B9" s="567"/>
      <c r="C9" s="568" t="s">
        <v>175</v>
      </c>
      <c r="D9" s="569">
        <f t="shared" ref="D9:F9" si="0">SUM(D4:D8)</f>
        <v>159720.44</v>
      </c>
      <c r="E9" s="569">
        <f t="shared" si="0"/>
        <v>172960.79999999996</v>
      </c>
      <c r="F9" s="569">
        <f t="shared" si="0"/>
        <v>171610.59999999998</v>
      </c>
    </row>
    <row r="10" spans="2:7" ht="38.25" customHeight="1" x14ac:dyDescent="0.2">
      <c r="B10" s="882" t="s">
        <v>149</v>
      </c>
      <c r="C10" s="882"/>
      <c r="D10" s="570">
        <f>+'01 Visuomenės ugdymo'!E114+'02 Socialinės gerovės'!E116+'03 Darnios aplinkos'!E64+'04 Ekonominės plėtros'!E43+'05 Valdymo '!E33</f>
        <v>157683.44</v>
      </c>
      <c r="E10" s="570">
        <f>+'01 Visuomenės ugdymo'!F114+'02 Socialinės gerovės'!F116+'03 Darnios aplinkos'!F64+'04 Ekonominės plėtros'!F43+'05 Valdymo '!F33</f>
        <v>170145.79999999996</v>
      </c>
      <c r="F10" s="570">
        <f>+'01 Visuomenės ugdymo'!G114+'02 Socialinės gerovės'!G116+'03 Darnios aplinkos'!G64+'04 Ekonominės plėtros'!G43+'05 Valdymo '!G33</f>
        <v>169999.59999999998</v>
      </c>
    </row>
    <row r="11" spans="2:7" ht="24.75" customHeight="1" x14ac:dyDescent="0.2">
      <c r="B11" s="878" t="s">
        <v>150</v>
      </c>
      <c r="C11" s="878"/>
      <c r="D11" s="71"/>
      <c r="E11" s="71"/>
      <c r="F11" s="71"/>
    </row>
    <row r="12" spans="2:7" ht="45" customHeight="1" x14ac:dyDescent="0.2">
      <c r="B12" s="881" t="s">
        <v>165</v>
      </c>
      <c r="C12" s="881"/>
      <c r="D12" s="71">
        <f>+'01 Visuomenės ugdymo'!E116+'02 Socialinės gerovės'!E118+'03 Darnios aplinkos'!E66+'04 Ekonominės plėtros'!E45+'05 Valdymo '!E35</f>
        <v>64684.14</v>
      </c>
      <c r="E12" s="71">
        <f>+'01 Visuomenės ugdymo'!F116+'02 Socialinės gerovės'!F118+'03 Darnios aplinkos'!F66+'04 Ekonominės plėtros'!F45+'05 Valdymo '!F35</f>
        <v>80266.299999999988</v>
      </c>
      <c r="F12" s="71">
        <f>+'01 Visuomenės ugdymo'!G116+'02 Socialinės gerovės'!G118+'03 Darnios aplinkos'!G66+'04 Ekonominės plėtros'!G45+'05 Valdymo '!G35</f>
        <v>79936.999999999985</v>
      </c>
      <c r="G12" s="99"/>
    </row>
    <row r="13" spans="2:7" ht="36.75" customHeight="1" x14ac:dyDescent="0.2">
      <c r="B13" s="878" t="s">
        <v>166</v>
      </c>
      <c r="C13" s="878"/>
      <c r="D13" s="71">
        <f>+'01 Visuomenės ugdymo'!E117+'02 Socialinės gerovės'!E119+'03 Darnios aplinkos'!E67+'04 Ekonominės plėtros'!E46+'05 Valdymo '!E36</f>
        <v>68398.100000000006</v>
      </c>
      <c r="E13" s="71">
        <f>+'01 Visuomenės ugdymo'!F117+'02 Socialinės gerovės'!F119+'03 Darnios aplinkos'!F67+'04 Ekonominės plėtros'!F46+'05 Valdymo '!F36</f>
        <v>71884.899999999994</v>
      </c>
      <c r="F13" s="71">
        <f>+'01 Visuomenės ugdymo'!G117+'02 Socialinės gerovės'!G119+'03 Darnios aplinkos'!G67+'04 Ekonominės plėtros'!G46+'05 Valdymo '!G36</f>
        <v>74355.399999999994</v>
      </c>
    </row>
    <row r="14" spans="2:7" ht="36" customHeight="1" x14ac:dyDescent="0.2">
      <c r="B14" s="878" t="s">
        <v>167</v>
      </c>
      <c r="C14" s="878"/>
      <c r="D14" s="71">
        <f>+'01 Visuomenės ugdymo'!E118+'02 Socialinės gerovės'!E120+'03 Darnios aplinkos'!E68+'04 Ekonominės plėtros'!E47+'05 Valdymo '!E37</f>
        <v>4164.5</v>
      </c>
      <c r="E14" s="71">
        <f>+'01 Visuomenės ugdymo'!F118+'02 Socialinės gerovės'!F120+'03 Darnios aplinkos'!F68+'04 Ekonominės plėtros'!F47+'05 Valdymo '!F37</f>
        <v>4173.7</v>
      </c>
      <c r="F14" s="71">
        <f>+'01 Visuomenės ugdymo'!G118+'02 Socialinės gerovės'!G120+'03 Darnios aplinkos'!G68+'04 Ekonominės plėtros'!G47+'05 Valdymo '!G37</f>
        <v>4173.7</v>
      </c>
    </row>
    <row r="15" spans="2:7" ht="27" customHeight="1" x14ac:dyDescent="0.2">
      <c r="B15" s="878" t="s">
        <v>168</v>
      </c>
      <c r="C15" s="878"/>
      <c r="D15" s="71">
        <f>+'01 Visuomenės ugdymo'!E119+'02 Socialinės gerovės'!E121+'03 Darnios aplinkos'!E69+'04 Ekonominės plėtros'!E48+'05 Valdymo '!E38</f>
        <v>8613.5</v>
      </c>
      <c r="E15" s="71">
        <f>+'01 Visuomenės ugdymo'!F119+'02 Socialinės gerovės'!F121+'03 Darnios aplinkos'!F69+'04 Ekonominės plėtros'!F48+'05 Valdymo '!F38</f>
        <v>11643.8</v>
      </c>
      <c r="F15" s="71">
        <f>+'01 Visuomenės ugdymo'!G119+'02 Socialinės gerovės'!G121+'03 Darnios aplinkos'!G69+'04 Ekonominės plėtros'!G48+'05 Valdymo '!G38</f>
        <v>8913.4</v>
      </c>
    </row>
    <row r="16" spans="2:7" ht="28.5" customHeight="1" x14ac:dyDescent="0.2">
      <c r="B16" s="878" t="s">
        <v>169</v>
      </c>
      <c r="C16" s="878"/>
      <c r="D16" s="71">
        <f>+'01 Visuomenės ugdymo'!E120+'02 Socialinės gerovės'!E122+'03 Darnios aplinkos'!E70+'04 Ekonominės plėtros'!E49+'05 Valdymo '!E39</f>
        <v>4375.2</v>
      </c>
      <c r="E16" s="71">
        <f>+'01 Visuomenės ugdymo'!F120+'02 Socialinės gerovės'!F122+'03 Darnios aplinkos'!F70+'04 Ekonominės plėtros'!F49+'05 Valdymo '!F39</f>
        <v>2177.1</v>
      </c>
      <c r="F16" s="71">
        <f>+'01 Visuomenės ugdymo'!G120+'02 Socialinės gerovės'!G122+'03 Darnios aplinkos'!G70+'04 Ekonominės plėtros'!G49+'05 Valdymo '!G39</f>
        <v>2620.1</v>
      </c>
    </row>
    <row r="17" spans="2:6" ht="34.5" customHeight="1" x14ac:dyDescent="0.2">
      <c r="B17" s="878" t="s">
        <v>170</v>
      </c>
      <c r="C17" s="878"/>
      <c r="D17" s="71">
        <f>+'01 Visuomenės ugdymo'!E121+'02 Socialinės gerovės'!E123+'03 Darnios aplinkos'!E71+'04 Ekonominės plėtros'!E50+'05 Valdymo '!E40</f>
        <v>7448</v>
      </c>
      <c r="E17" s="71">
        <f>+'01 Visuomenės ugdymo'!F121+'02 Socialinės gerovės'!F123+'03 Darnios aplinkos'!F71+'04 Ekonominės plėtros'!F50+'05 Valdymo '!F40</f>
        <v>0</v>
      </c>
      <c r="F17" s="71">
        <f>+'01 Visuomenės ugdymo'!G121+'02 Socialinės gerovės'!G123+'03 Darnios aplinkos'!G71+'04 Ekonominės plėtros'!G50+'05 Valdymo '!G40</f>
        <v>0</v>
      </c>
    </row>
    <row r="18" spans="2:6" ht="55.5" customHeight="1" x14ac:dyDescent="0.2">
      <c r="B18" s="879" t="s">
        <v>171</v>
      </c>
      <c r="C18" s="879"/>
      <c r="D18" s="570">
        <f>+'01 Visuomenės ugdymo'!E122+'02 Socialinės gerovės'!E124+'03 Darnios aplinkos'!E72+'04 Ekonominės plėtros'!E51+'05 Valdymo '!E41</f>
        <v>2037</v>
      </c>
      <c r="E18" s="570">
        <f>+'01 Visuomenės ugdymo'!F122+'02 Socialinės gerovės'!F124+'03 Darnios aplinkos'!F72+'04 Ekonominės plėtros'!F51+'05 Valdymo '!F41</f>
        <v>2815</v>
      </c>
      <c r="F18" s="570">
        <f>+'01 Visuomenės ugdymo'!G122+'02 Socialinės gerovės'!G124+'03 Darnios aplinkos'!G72+'04 Ekonominės plėtros'!G51+'05 Valdymo '!G41</f>
        <v>1611</v>
      </c>
    </row>
    <row r="19" spans="2:6" ht="36.75" customHeight="1" x14ac:dyDescent="0.2">
      <c r="B19" s="880" t="s">
        <v>159</v>
      </c>
      <c r="C19" s="880"/>
      <c r="D19" s="569">
        <f>+'01 Visuomenės ugdymo'!E123+'02 Socialinės gerovės'!E125+'03 Darnios aplinkos'!E73+'04 Ekonominės plėtros'!E52+'05 Valdymo '!E42</f>
        <v>159720.44</v>
      </c>
      <c r="E19" s="569">
        <f>+'01 Visuomenės ugdymo'!F123+'02 Socialinės gerovės'!F125+'03 Darnios aplinkos'!F73+'04 Ekonominės plėtros'!F52+'05 Valdymo '!F42</f>
        <v>172960.79999999996</v>
      </c>
      <c r="F19" s="569">
        <f>+'01 Visuomenės ugdymo'!G123+'02 Socialinės gerovės'!G125+'03 Darnios aplinkos'!G73+'04 Ekonominės plėtros'!G52+'05 Valdymo '!G42</f>
        <v>171610.59999999998</v>
      </c>
    </row>
    <row r="20" spans="2:6" ht="32.25" customHeight="1" x14ac:dyDescent="0.2">
      <c r="B20" s="881" t="s">
        <v>172</v>
      </c>
      <c r="C20" s="881"/>
      <c r="D20" s="445">
        <f>+'01 Visuomenės ugdymo'!E124+'02 Socialinės gerovės'!E126+'03 Darnios aplinkos'!E74+'04 Ekonominės plėtros'!E53+'05 Valdymo '!E43</f>
        <v>8367</v>
      </c>
      <c r="E20" s="445">
        <f>+'01 Visuomenės ugdymo'!F124+'02 Socialinės gerovės'!F126+'03 Darnios aplinkos'!F74+'04 Ekonominės plėtros'!F53+'05 Valdymo '!F43</f>
        <v>11326.5</v>
      </c>
      <c r="F20" s="445">
        <f>+'01 Visuomenės ugdymo'!G124+'02 Socialinės gerovės'!G126+'03 Darnios aplinkos'!G74+'04 Ekonominės plėtros'!G53+'05 Valdymo '!G43</f>
        <v>8573.9</v>
      </c>
    </row>
    <row r="21" spans="2:6" ht="47.25" customHeight="1" x14ac:dyDescent="0.2">
      <c r="B21" s="878" t="s">
        <v>181</v>
      </c>
      <c r="C21" s="878"/>
      <c r="D21" s="445">
        <f>+((D19*100)/147228.5)-100</f>
        <v>8.4847295190808865</v>
      </c>
      <c r="E21" s="445">
        <f>+((E19*100)/D19)-100</f>
        <v>8.2897091943898715</v>
      </c>
      <c r="F21" s="445">
        <f>+((F19*100)/E19)-100</f>
        <v>-0.78063931249161556</v>
      </c>
    </row>
  </sheetData>
  <mergeCells count="14">
    <mergeCell ref="C1:E1"/>
    <mergeCell ref="B21:C21"/>
    <mergeCell ref="B18:C18"/>
    <mergeCell ref="B19:C19"/>
    <mergeCell ref="B20:C20"/>
    <mergeCell ref="B10:C10"/>
    <mergeCell ref="B11:C11"/>
    <mergeCell ref="B12:C12"/>
    <mergeCell ref="B13:C13"/>
    <mergeCell ref="B14:C14"/>
    <mergeCell ref="B15:C15"/>
    <mergeCell ref="B16:C16"/>
    <mergeCell ref="B17:C17"/>
    <mergeCell ref="B2:F2"/>
  </mergeCells>
  <phoneticPr fontId="9" type="noConversion"/>
  <pageMargins left="0.78740157480314965" right="0.19685039370078741" top="0.19685039370078741" bottom="0.19685039370078741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7</vt:i4>
      </vt:variant>
    </vt:vector>
  </HeadingPairs>
  <TitlesOfParts>
    <vt:vector size="13" baseType="lpstr">
      <vt:lpstr>01 Visuomenės ugdymo</vt:lpstr>
      <vt:lpstr>02 Socialinės gerovės</vt:lpstr>
      <vt:lpstr>03 Darnios aplinkos</vt:lpstr>
      <vt:lpstr>04 Ekonominės plėtros</vt:lpstr>
      <vt:lpstr>05 Valdymo </vt:lpstr>
      <vt:lpstr>Lešų poreikis iš viso</vt:lpstr>
      <vt:lpstr>'01 Visuomenės ugdymo'!Print_Area</vt:lpstr>
      <vt:lpstr>'02 Socialinės gerovės'!Print_Area</vt:lpstr>
      <vt:lpstr>'03 Darnios aplinkos'!Print_Area</vt:lpstr>
      <vt:lpstr>'04 Ekonominės plėtros'!Print_Area</vt:lpstr>
      <vt:lpstr>'05 Valdymo '!Print_Area</vt:lpstr>
      <vt:lpstr>'Lešų poreikis iš viso'!Print_Area</vt:lpstr>
      <vt:lpstr>'01 Visuomenės ugdymo'!Print_Titles</vt:lpstr>
    </vt:vector>
  </TitlesOfParts>
  <Company>Kedainių raj. sav.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</dc:creator>
  <cp:lastModifiedBy>Steponas Navajauskas</cp:lastModifiedBy>
  <cp:lastPrinted>2026-01-23T10:16:19Z</cp:lastPrinted>
  <dcterms:created xsi:type="dcterms:W3CDTF">2008-01-09T09:46:52Z</dcterms:created>
  <dcterms:modified xsi:type="dcterms:W3CDTF">2026-02-20T10:57:29Z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